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E:\"/>
    </mc:Choice>
  </mc:AlternateContent>
  <xr:revisionPtr revIDLastSave="0" documentId="13_ncr:1_{685ED15D-ED03-4952-8D36-1F9C7D2E095A}" xr6:coauthVersionLast="47" xr6:coauthVersionMax="47" xr10:uidLastSave="{00000000-0000-0000-0000-000000000000}"/>
  <bookViews>
    <workbookView xWindow="-120" yWindow="-120" windowWidth="29040" windowHeight="15720" xr2:uid="{32F04D82-6F59-4A1B-8162-9E020C40CEE3}"/>
  </bookViews>
  <sheets>
    <sheet name="入力用シート" sheetId="1" r:id="rId1"/>
  </sheets>
  <definedNames>
    <definedName name="_xlnm.Print_Area" localSheetId="0">入力用シート!$A$1:$H$44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1" i="1" l="1"/>
  <c r="E26" i="1"/>
  <c r="D26" i="1"/>
  <c r="C26" i="1"/>
  <c r="B26" i="1"/>
  <c r="H25" i="1"/>
  <c r="E25" i="1"/>
  <c r="D25" i="1"/>
  <c r="C25" i="1"/>
  <c r="B25" i="1"/>
  <c r="H24" i="1"/>
  <c r="E24" i="1"/>
  <c r="D24" i="1"/>
  <c r="C24" i="1"/>
  <c r="B24" i="1"/>
  <c r="H23" i="1"/>
  <c r="E23" i="1"/>
  <c r="D23" i="1"/>
  <c r="C23" i="1"/>
  <c r="B23" i="1"/>
  <c r="H22" i="1"/>
  <c r="A21" i="1"/>
  <c r="P19" i="1"/>
  <c r="O19" i="1"/>
  <c r="N19" i="1"/>
  <c r="M19" i="1"/>
  <c r="K19" i="1" a="1"/>
  <c r="K19" i="1" s="1"/>
  <c r="L19" i="1" s="1"/>
  <c r="J19" i="1"/>
  <c r="P18" i="1"/>
  <c r="O18" i="1"/>
  <c r="N18" i="1"/>
  <c r="M18" i="1"/>
  <c r="K18" i="1"/>
  <c r="L18" i="1" s="1"/>
  <c r="K18" i="1" a="1"/>
  <c r="J18" i="1"/>
  <c r="P17" i="1"/>
  <c r="O17" i="1"/>
  <c r="N17" i="1"/>
  <c r="M17" i="1"/>
  <c r="K17" i="1"/>
  <c r="L17" i="1" s="1"/>
  <c r="K17" i="1" a="1"/>
  <c r="J17" i="1"/>
  <c r="P16" i="1"/>
  <c r="O16" i="1"/>
  <c r="N16" i="1"/>
  <c r="M16" i="1"/>
  <c r="K16" i="1" a="1"/>
  <c r="K16" i="1" s="1"/>
  <c r="L16" i="1" s="1"/>
  <c r="J16" i="1"/>
  <c r="O15" i="1"/>
  <c r="N15" i="1"/>
  <c r="M15" i="1"/>
  <c r="K15" i="1" a="1"/>
  <c r="K15" i="1" s="1"/>
  <c r="J15" i="1"/>
  <c r="O14" i="1"/>
  <c r="N14" i="1"/>
  <c r="M14" i="1"/>
  <c r="K14" i="1" a="1"/>
  <c r="K14" i="1" s="1"/>
  <c r="J14" i="1"/>
  <c r="E13" i="1"/>
  <c r="A12" i="1" s="1"/>
  <c r="A9" i="1"/>
  <c r="J5" i="1"/>
  <c r="A5" i="1"/>
  <c r="A1" i="1"/>
  <c r="Q18" i="1" l="1" a="1"/>
  <c r="Q18" i="1" s="1"/>
  <c r="G18" i="1"/>
  <c r="G16" i="1"/>
  <c r="Q16" i="1" a="1"/>
  <c r="Q16" i="1" s="1"/>
  <c r="P15" i="1"/>
  <c r="L15" i="1"/>
  <c r="L14" i="1"/>
  <c r="P14" i="1"/>
  <c r="Q17" i="1" a="1"/>
  <c r="Q17" i="1" s="1"/>
  <c r="G17" i="1"/>
  <c r="G19" i="1"/>
  <c r="Q19" i="1" a="1"/>
  <c r="Q19" i="1" s="1"/>
  <c r="K25" i="1"/>
  <c r="K24" i="1"/>
  <c r="Q14" i="1" l="1" a="1"/>
  <c r="Q14" i="1" s="1"/>
  <c r="G14" i="1"/>
  <c r="G15" i="1"/>
  <c r="C20" i="1" s="1"/>
  <c r="Q15" i="1" a="1"/>
  <c r="Q15" i="1" s="1"/>
  <c r="K23" i="1"/>
  <c r="H26" i="1" l="1"/>
  <c r="K26" i="1"/>
  <c r="K27" i="1" s="1" a="1"/>
  <c r="K27" i="1" s="1"/>
  <c r="L27" i="1" l="1" a="1"/>
  <c r="L27" i="1" s="1"/>
  <c r="H27" i="1"/>
  <c r="C31" i="1"/>
  <c r="B31" i="1"/>
  <c r="E31" i="1"/>
  <c r="D33" i="1" l="1"/>
  <c r="C33" i="1"/>
  <c r="C32" i="1"/>
  <c r="C34" i="1" s="1"/>
  <c r="B33" i="1"/>
  <c r="B32" i="1"/>
  <c r="B34" i="1" s="1"/>
  <c r="E33" i="1"/>
  <c r="D32" i="1"/>
  <c r="E32" i="1"/>
  <c r="E34" i="1" s="1"/>
  <c r="D34" i="1" l="1"/>
  <c r="H31" i="1" s="1"/>
  <c r="H32" i="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<sst xmlns="http://schemas.openxmlformats.org/spreadsheetml/2006/main" count="99" uniqueCount="78">
  <si>
    <t>年度</t>
    <rPh sb="0" eb="2">
      <t>ネンド</t>
    </rPh>
    <phoneticPr fontId="3"/>
  </si>
  <si>
    <t>※試算結果は実際の保険税額ではありません。あくまでも参考としてご利用ください。</t>
    <rPh sb="1" eb="5">
      <t>シサンケッカ</t>
    </rPh>
    <rPh sb="6" eb="8">
      <t>ジッサイ</t>
    </rPh>
    <rPh sb="9" eb="11">
      <t>ホケン</t>
    </rPh>
    <rPh sb="11" eb="13">
      <t>ゼイガク</t>
    </rPh>
    <rPh sb="26" eb="28">
      <t>サンコウ</t>
    </rPh>
    <rPh sb="32" eb="34">
      <t>リヨウ</t>
    </rPh>
    <phoneticPr fontId="3"/>
  </si>
  <si>
    <r>
      <t>○下の表に必要事項を入力してください。（入力する部分は</t>
    </r>
    <r>
      <rPr>
        <b/>
        <sz val="12"/>
        <color theme="1"/>
        <rFont val="游ゴシック"/>
        <family val="3"/>
        <charset val="128"/>
        <scheme val="minor"/>
      </rPr>
      <t>黄色の欄</t>
    </r>
    <r>
      <rPr>
        <sz val="12"/>
        <color theme="1"/>
        <rFont val="游ゴシック"/>
        <family val="3"/>
        <charset val="128"/>
        <scheme val="minor"/>
      </rPr>
      <t>です。）</t>
    </r>
    <rPh sb="1" eb="2">
      <t>シタ</t>
    </rPh>
    <rPh sb="3" eb="4">
      <t>ヒョウ</t>
    </rPh>
    <rPh sb="5" eb="7">
      <t>ヒツヨウ</t>
    </rPh>
    <rPh sb="7" eb="9">
      <t>ジコウ</t>
    </rPh>
    <rPh sb="10" eb="12">
      <t>ニュウリョク</t>
    </rPh>
    <rPh sb="20" eb="22">
      <t>ニュウリョク</t>
    </rPh>
    <rPh sb="24" eb="26">
      <t>ブブン</t>
    </rPh>
    <rPh sb="27" eb="29">
      <t>キイロ</t>
    </rPh>
    <rPh sb="30" eb="31">
      <t>ラン</t>
    </rPh>
    <phoneticPr fontId="3"/>
  </si>
  <si>
    <t>税率</t>
    <rPh sb="0" eb="2">
      <t>ゼイリツ</t>
    </rPh>
    <phoneticPr fontId="3"/>
  </si>
  <si>
    <t>医療</t>
    <rPh sb="0" eb="2">
      <t>イリョウ</t>
    </rPh>
    <phoneticPr fontId="3"/>
  </si>
  <si>
    <t>後期</t>
    <rPh sb="0" eb="2">
      <t>コウキ</t>
    </rPh>
    <phoneticPr fontId="3"/>
  </si>
  <si>
    <t>介護</t>
    <rPh sb="0" eb="2">
      <t>カイゴ</t>
    </rPh>
    <phoneticPr fontId="3"/>
  </si>
  <si>
    <t>子ども</t>
    <rPh sb="0" eb="1">
      <t>コ</t>
    </rPh>
    <phoneticPr fontId="3"/>
  </si>
  <si>
    <t>・【年齢区分】をクリックし、『▼』から該当する区分を選択してください。</t>
    <rPh sb="1" eb="3">
      <t>ネンレイ</t>
    </rPh>
    <rPh sb="3" eb="5">
      <t>クブン</t>
    </rPh>
    <rPh sb="18" eb="20">
      <t>ガイトウ</t>
    </rPh>
    <rPh sb="22" eb="24">
      <t>クブン</t>
    </rPh>
    <rPh sb="25" eb="27">
      <t>センタク</t>
    </rPh>
    <phoneticPr fontId="3"/>
  </si>
  <si>
    <t>所得割</t>
    <rPh sb="0" eb="3">
      <t>ショトクワリ</t>
    </rPh>
    <phoneticPr fontId="3"/>
  </si>
  <si>
    <t>・国保に加入しない方の入力は不要です。ただし、世帯主は国保に加入しない場合でも必ず入力してください。</t>
    <rPh sb="1" eb="3">
      <t>コクホ</t>
    </rPh>
    <rPh sb="4" eb="6">
      <t>カニュウ</t>
    </rPh>
    <rPh sb="9" eb="10">
      <t>カタ</t>
    </rPh>
    <rPh sb="11" eb="13">
      <t>ニュウリョク</t>
    </rPh>
    <rPh sb="14" eb="16">
      <t>フヨウ</t>
    </rPh>
    <rPh sb="23" eb="26">
      <t>セタイヌシ</t>
    </rPh>
    <rPh sb="27" eb="29">
      <t>コクホ</t>
    </rPh>
    <rPh sb="30" eb="32">
      <t>カニュウ</t>
    </rPh>
    <rPh sb="35" eb="37">
      <t>バアイ</t>
    </rPh>
    <rPh sb="39" eb="40">
      <t>カナラ</t>
    </rPh>
    <rPh sb="41" eb="43">
      <t>ニュウリョク</t>
    </rPh>
    <phoneticPr fontId="3"/>
  </si>
  <si>
    <t>均等割</t>
    <rPh sb="0" eb="3">
      <t>キントウワ</t>
    </rPh>
    <phoneticPr fontId="3"/>
  </si>
  <si>
    <t>平等割</t>
    <rPh sb="0" eb="3">
      <t>ビョウドウワリ</t>
    </rPh>
    <phoneticPr fontId="3"/>
  </si>
  <si>
    <t>・障害年金、遺族年金、失業保険などの非課税所得は入力不要です。</t>
    <rPh sb="1" eb="5">
      <t>ショウガイネンキン</t>
    </rPh>
    <rPh sb="6" eb="10">
      <t>イゾクネンキン</t>
    </rPh>
    <rPh sb="11" eb="15">
      <t>シツギョウホケン</t>
    </rPh>
    <rPh sb="18" eb="21">
      <t>ヒカゼイ</t>
    </rPh>
    <rPh sb="21" eb="23">
      <t>ショトク</t>
    </rPh>
    <rPh sb="24" eb="26">
      <t>ニュウリョク</t>
    </rPh>
    <rPh sb="26" eb="28">
      <t>フヨウ</t>
    </rPh>
    <phoneticPr fontId="3"/>
  </si>
  <si>
    <t>限度額</t>
    <rPh sb="0" eb="3">
      <t>ゲンドガク</t>
    </rPh>
    <phoneticPr fontId="3"/>
  </si>
  <si>
    <t>・給与または年金以外に収入がある場合は、その所得額を【その他所得】に入力してください。</t>
    <rPh sb="1" eb="3">
      <t>キュウヨ</t>
    </rPh>
    <rPh sb="6" eb="8">
      <t>ネンキン</t>
    </rPh>
    <rPh sb="8" eb="10">
      <t>イガイ</t>
    </rPh>
    <rPh sb="11" eb="13">
      <t>シュウニュウ</t>
    </rPh>
    <rPh sb="16" eb="18">
      <t>バアイ</t>
    </rPh>
    <rPh sb="22" eb="25">
      <t>ショトクガク</t>
    </rPh>
    <rPh sb="29" eb="30">
      <t>タ</t>
    </rPh>
    <rPh sb="30" eb="32">
      <t>ショトク</t>
    </rPh>
    <rPh sb="34" eb="36">
      <t>ニュウリョク</t>
    </rPh>
    <phoneticPr fontId="3"/>
  </si>
  <si>
    <t>年齢区分</t>
    <rPh sb="0" eb="2">
      <t>ネンレイ</t>
    </rPh>
    <rPh sb="2" eb="4">
      <t>クブン</t>
    </rPh>
    <phoneticPr fontId="3"/>
  </si>
  <si>
    <t>給与収入</t>
    <rPh sb="0" eb="2">
      <t>キュウヨ</t>
    </rPh>
    <rPh sb="2" eb="4">
      <t>シュウニュウ</t>
    </rPh>
    <phoneticPr fontId="3"/>
  </si>
  <si>
    <t>年金収入</t>
    <rPh sb="0" eb="2">
      <t>ネンキン</t>
    </rPh>
    <rPh sb="2" eb="4">
      <t>シュウニュウ</t>
    </rPh>
    <phoneticPr fontId="3"/>
  </si>
  <si>
    <t>その他所得</t>
    <rPh sb="2" eb="3">
      <t>タ</t>
    </rPh>
    <rPh sb="3" eb="5">
      <t>ショトク</t>
    </rPh>
    <phoneticPr fontId="3"/>
  </si>
  <si>
    <t>合計所得</t>
    <rPh sb="0" eb="2">
      <t>ゴウケイ</t>
    </rPh>
    <rPh sb="2" eb="4">
      <t>ショトク</t>
    </rPh>
    <phoneticPr fontId="3"/>
  </si>
  <si>
    <r>
      <t xml:space="preserve">給与所得
</t>
    </r>
    <r>
      <rPr>
        <sz val="9"/>
        <color theme="1"/>
        <rFont val="游ゴシック"/>
        <family val="3"/>
        <charset val="128"/>
        <scheme val="minor"/>
      </rPr>
      <t>（調整控除前）</t>
    </r>
    <rPh sb="0" eb="2">
      <t>キュウヨ</t>
    </rPh>
    <rPh sb="2" eb="4">
      <t>ショトク</t>
    </rPh>
    <rPh sb="6" eb="10">
      <t>チョウセイコウジョ</t>
    </rPh>
    <rPh sb="10" eb="11">
      <t>マエ</t>
    </rPh>
    <phoneticPr fontId="3"/>
  </si>
  <si>
    <r>
      <t xml:space="preserve">給与所得
</t>
    </r>
    <r>
      <rPr>
        <sz val="9"/>
        <color theme="1"/>
        <rFont val="游ゴシック"/>
        <family val="3"/>
        <charset val="128"/>
        <scheme val="minor"/>
      </rPr>
      <t>（調整控除後）</t>
    </r>
    <rPh sb="0" eb="2">
      <t>キュウヨ</t>
    </rPh>
    <rPh sb="2" eb="4">
      <t>ショトク</t>
    </rPh>
    <rPh sb="6" eb="10">
      <t>チョウセイコウジョ</t>
    </rPh>
    <rPh sb="10" eb="11">
      <t>ゴ</t>
    </rPh>
    <phoneticPr fontId="3"/>
  </si>
  <si>
    <t>年金所得
（65歳未満）</t>
    <rPh sb="0" eb="2">
      <t>ネンキン</t>
    </rPh>
    <rPh sb="2" eb="4">
      <t>ショトク</t>
    </rPh>
    <rPh sb="8" eb="11">
      <t>サイミマン</t>
    </rPh>
    <phoneticPr fontId="3"/>
  </si>
  <si>
    <t>年金所得
（65歳以上）</t>
    <rPh sb="0" eb="2">
      <t>ネンキン</t>
    </rPh>
    <rPh sb="2" eb="4">
      <t>ショトク</t>
    </rPh>
    <rPh sb="8" eb="9">
      <t>サイ</t>
    </rPh>
    <rPh sb="9" eb="11">
      <t>イジョウ</t>
    </rPh>
    <phoneticPr fontId="3"/>
  </si>
  <si>
    <t>給与所得者等</t>
    <rPh sb="0" eb="5">
      <t>キュウヨショトクシャ</t>
    </rPh>
    <rPh sb="5" eb="6">
      <t>トウ</t>
    </rPh>
    <phoneticPr fontId="3"/>
  </si>
  <si>
    <t>基礎控除</t>
    <rPh sb="0" eb="4">
      <t>キソコウジョ</t>
    </rPh>
    <phoneticPr fontId="3"/>
  </si>
  <si>
    <t>給与収入</t>
    <rPh sb="0" eb="4">
      <t>キュウヨシュウニュウ</t>
    </rPh>
    <phoneticPr fontId="3"/>
  </si>
  <si>
    <t>計算式or所得額</t>
    <rPh sb="0" eb="2">
      <t>ケイサンシキ</t>
    </rPh>
    <rPh sb="4" eb="7">
      <t>ショトクガク</t>
    </rPh>
    <phoneticPr fontId="3"/>
  </si>
  <si>
    <t>世帯主</t>
    <rPh sb="0" eb="3">
      <t>セタイヌシ</t>
    </rPh>
    <phoneticPr fontId="3"/>
  </si>
  <si>
    <t>円以下</t>
    <rPh sb="0" eb="1">
      <t>エン</t>
    </rPh>
    <rPh sb="1" eb="3">
      <t>イカ</t>
    </rPh>
    <phoneticPr fontId="3"/>
  </si>
  <si>
    <t>加入者1</t>
    <rPh sb="0" eb="3">
      <t>カニュウシャ</t>
    </rPh>
    <phoneticPr fontId="3"/>
  </si>
  <si>
    <t>円未満</t>
    <rPh sb="0" eb="1">
      <t>エン</t>
    </rPh>
    <rPh sb="1" eb="3">
      <t>ミマン</t>
    </rPh>
    <phoneticPr fontId="3"/>
  </si>
  <si>
    <t>収入</t>
    <rPh sb="0" eb="2">
      <t>シュウニュウ</t>
    </rPh>
    <phoneticPr fontId="3"/>
  </si>
  <si>
    <t>加入者2</t>
    <rPh sb="0" eb="3">
      <t>カニュウシャ</t>
    </rPh>
    <phoneticPr fontId="3"/>
  </si>
  <si>
    <t>A×2.8</t>
    <phoneticPr fontId="3"/>
  </si>
  <si>
    <t>加入者3</t>
    <rPh sb="0" eb="3">
      <t>カニュウシャ</t>
    </rPh>
    <phoneticPr fontId="3"/>
  </si>
  <si>
    <t>A×3.2</t>
    <phoneticPr fontId="3"/>
  </si>
  <si>
    <t>加入者4</t>
    <rPh sb="0" eb="3">
      <t>カニュウシャ</t>
    </rPh>
    <phoneticPr fontId="3"/>
  </si>
  <si>
    <t>収入×0.9</t>
    <rPh sb="0" eb="2">
      <t>シュウニュウ</t>
    </rPh>
    <phoneticPr fontId="3"/>
  </si>
  <si>
    <t>加入者5</t>
    <rPh sb="0" eb="3">
      <t>カニュウシャ</t>
    </rPh>
    <phoneticPr fontId="3"/>
  </si>
  <si>
    <t>円以上</t>
    <rPh sb="0" eb="1">
      <t>エン</t>
    </rPh>
    <rPh sb="1" eb="3">
      <t>イジョウ</t>
    </rPh>
    <phoneticPr fontId="3"/>
  </si>
  <si>
    <t>○あなたの世帯の加入状況等</t>
    <rPh sb="5" eb="7">
      <t>セタイ</t>
    </rPh>
    <rPh sb="8" eb="10">
      <t>カニュウ</t>
    </rPh>
    <rPh sb="10" eb="12">
      <t>ジョウキョウ</t>
    </rPh>
    <rPh sb="12" eb="13">
      <t>トウ</t>
    </rPh>
    <phoneticPr fontId="3"/>
  </si>
  <si>
    <t>軽減区分</t>
    <rPh sb="0" eb="2">
      <t>ケイゲン</t>
    </rPh>
    <rPh sb="2" eb="4">
      <t>クブン</t>
    </rPh>
    <phoneticPr fontId="3"/>
  </si>
  <si>
    <t>医療分</t>
    <rPh sb="0" eb="2">
      <t>イリョウ</t>
    </rPh>
    <rPh sb="2" eb="3">
      <t>ブン</t>
    </rPh>
    <phoneticPr fontId="3"/>
  </si>
  <si>
    <t>後期分</t>
    <rPh sb="0" eb="2">
      <t>コウキ</t>
    </rPh>
    <rPh sb="2" eb="3">
      <t>ブン</t>
    </rPh>
    <phoneticPr fontId="3"/>
  </si>
  <si>
    <t>介護分</t>
    <rPh sb="0" eb="2">
      <t>カイゴ</t>
    </rPh>
    <rPh sb="2" eb="3">
      <t>ブン</t>
    </rPh>
    <phoneticPr fontId="3"/>
  </si>
  <si>
    <t>子ども分</t>
    <rPh sb="0" eb="1">
      <t>コ</t>
    </rPh>
    <rPh sb="3" eb="4">
      <t>ブン</t>
    </rPh>
    <phoneticPr fontId="3"/>
  </si>
  <si>
    <t>加入者</t>
    <rPh sb="0" eb="3">
      <t>カニュウシャ</t>
    </rPh>
    <phoneticPr fontId="3"/>
  </si>
  <si>
    <t>軽減所得</t>
    <rPh sb="0" eb="2">
      <t>ケイゲン</t>
    </rPh>
    <rPh sb="2" eb="4">
      <t>ショトク</t>
    </rPh>
    <phoneticPr fontId="3"/>
  </si>
  <si>
    <t>乗じる金額</t>
    <rPh sb="0" eb="1">
      <t>ジョウ</t>
    </rPh>
    <rPh sb="3" eb="5">
      <t>キンガク</t>
    </rPh>
    <phoneticPr fontId="3"/>
  </si>
  <si>
    <t>介護区分</t>
    <rPh sb="0" eb="2">
      <t>カイゴ</t>
    </rPh>
    <rPh sb="2" eb="4">
      <t>クブン</t>
    </rPh>
    <phoneticPr fontId="3"/>
  </si>
  <si>
    <t>７割軽減</t>
    <rPh sb="1" eb="2">
      <t>ワリ</t>
    </rPh>
    <rPh sb="2" eb="4">
      <t>ケイゲン</t>
    </rPh>
    <phoneticPr fontId="3"/>
  </si>
  <si>
    <t>未就学児</t>
    <rPh sb="0" eb="3">
      <t>ミシュウガク</t>
    </rPh>
    <rPh sb="3" eb="4">
      <t>ジ</t>
    </rPh>
    <phoneticPr fontId="3"/>
  </si>
  <si>
    <t>５割軽減</t>
    <rPh sb="1" eb="2">
      <t>ワリ</t>
    </rPh>
    <rPh sb="2" eb="4">
      <t>ケイゲン</t>
    </rPh>
    <phoneticPr fontId="3"/>
  </si>
  <si>
    <t>１８歳未満</t>
    <rPh sb="2" eb="3">
      <t>サイ</t>
    </rPh>
    <rPh sb="3" eb="5">
      <t>ミマン</t>
    </rPh>
    <phoneticPr fontId="3"/>
  </si>
  <si>
    <t>２割軽減</t>
    <rPh sb="1" eb="2">
      <t>ワリ</t>
    </rPh>
    <rPh sb="2" eb="4">
      <t>ケイゲン</t>
    </rPh>
    <phoneticPr fontId="3"/>
  </si>
  <si>
    <t>課税所得</t>
    <rPh sb="0" eb="2">
      <t>カゼイ</t>
    </rPh>
    <rPh sb="2" eb="4">
      <t>ショトク</t>
    </rPh>
    <phoneticPr fontId="3"/>
  </si>
  <si>
    <t>軽減判定所得</t>
    <phoneticPr fontId="3"/>
  </si>
  <si>
    <t>法定軽減</t>
    <rPh sb="0" eb="2">
      <t>ホウテイ</t>
    </rPh>
    <rPh sb="2" eb="4">
      <t>ケイゲン</t>
    </rPh>
    <phoneticPr fontId="3"/>
  </si>
  <si>
    <t>軽減判定</t>
    <rPh sb="0" eb="2">
      <t>ケイゲン</t>
    </rPh>
    <rPh sb="2" eb="4">
      <t>ハンテイ</t>
    </rPh>
    <phoneticPr fontId="3"/>
  </si>
  <si>
    <t>○区分ごとのあなたの世帯の税額</t>
    <rPh sb="1" eb="3">
      <t>クブン</t>
    </rPh>
    <rPh sb="10" eb="12">
      <t>セタイ</t>
    </rPh>
    <rPh sb="13" eb="15">
      <t>ゼイガク</t>
    </rPh>
    <phoneticPr fontId="3"/>
  </si>
  <si>
    <t>○あなたの世帯の保険税額</t>
    <rPh sb="5" eb="7">
      <t>セタイ</t>
    </rPh>
    <rPh sb="8" eb="12">
      <t>ホケンゼイガク</t>
    </rPh>
    <phoneticPr fontId="3"/>
  </si>
  <si>
    <t>税額</t>
    <rPh sb="0" eb="2">
      <t>ゼイガク</t>
    </rPh>
    <phoneticPr fontId="3"/>
  </si>
  <si>
    <t>年間</t>
    <rPh sb="0" eb="2">
      <t>ネンカン</t>
    </rPh>
    <phoneticPr fontId="3"/>
  </si>
  <si>
    <t>均等割</t>
    <rPh sb="0" eb="2">
      <t>キントウ</t>
    </rPh>
    <rPh sb="2" eb="3">
      <t>ワリ</t>
    </rPh>
    <phoneticPr fontId="3"/>
  </si>
  <si>
    <t>１カ月あたり</t>
    <rPh sb="2" eb="3">
      <t>ゲツ</t>
    </rPh>
    <phoneticPr fontId="3"/>
  </si>
  <si>
    <t>※年間の税額は４月から翌３月まで加入した場合の税額になります。</t>
    <rPh sb="1" eb="3">
      <t>ネンカン</t>
    </rPh>
    <rPh sb="4" eb="6">
      <t>ゼイガク</t>
    </rPh>
    <rPh sb="8" eb="9">
      <t>ガツ</t>
    </rPh>
    <rPh sb="11" eb="12">
      <t>ヨク</t>
    </rPh>
    <rPh sb="13" eb="14">
      <t>ツキ</t>
    </rPh>
    <rPh sb="16" eb="18">
      <t>カニュウ</t>
    </rPh>
    <rPh sb="20" eb="22">
      <t>バアイ</t>
    </rPh>
    <rPh sb="23" eb="25">
      <t>ゼイガク</t>
    </rPh>
    <phoneticPr fontId="3"/>
  </si>
  <si>
    <t>計</t>
    <rPh sb="0" eb="1">
      <t>ケイ</t>
    </rPh>
    <phoneticPr fontId="3"/>
  </si>
  <si>
    <t>【注意事項】</t>
    <rPh sb="1" eb="5">
      <t>チュウイジコウ</t>
    </rPh>
    <phoneticPr fontId="3"/>
  </si>
  <si>
    <t>１．結果はあくまでも試算であり、実際の保険税額と異なる場合があります。</t>
    <rPh sb="2" eb="4">
      <t>ケッカ</t>
    </rPh>
    <rPh sb="10" eb="12">
      <t>シサン</t>
    </rPh>
    <rPh sb="16" eb="18">
      <t>ジッサイ</t>
    </rPh>
    <rPh sb="19" eb="23">
      <t>ホケンゼイガク</t>
    </rPh>
    <rPh sb="24" eb="25">
      <t>コト</t>
    </rPh>
    <rPh sb="27" eb="29">
      <t>バアイ</t>
    </rPh>
    <phoneticPr fontId="3"/>
  </si>
  <si>
    <t>２．次のいずれかに該当する場合は、正確な保険税額が試算されない場合があります。</t>
    <rPh sb="2" eb="3">
      <t>ツギ</t>
    </rPh>
    <rPh sb="9" eb="11">
      <t>ガイトウ</t>
    </rPh>
    <rPh sb="13" eb="15">
      <t>バアイ</t>
    </rPh>
    <rPh sb="17" eb="19">
      <t>セイカク</t>
    </rPh>
    <rPh sb="20" eb="23">
      <t>ホケンゼイ</t>
    </rPh>
    <rPh sb="23" eb="24">
      <t>ガク</t>
    </rPh>
    <rPh sb="25" eb="27">
      <t>シサン</t>
    </rPh>
    <rPh sb="31" eb="33">
      <t>バアイ</t>
    </rPh>
    <phoneticPr fontId="3"/>
  </si>
  <si>
    <t>　・年度途中で加入・脱退される方がいる</t>
    <rPh sb="2" eb="4">
      <t>ネンド</t>
    </rPh>
    <rPh sb="4" eb="6">
      <t>トチュウ</t>
    </rPh>
    <rPh sb="7" eb="9">
      <t>カニュウ</t>
    </rPh>
    <rPh sb="10" eb="12">
      <t>ダッタイ</t>
    </rPh>
    <rPh sb="15" eb="16">
      <t>カタ</t>
    </rPh>
    <phoneticPr fontId="3"/>
  </si>
  <si>
    <t>　・加入者の所得に分離課税所得（土地・株式の譲渡所得等）、純損失・雑損失の繰越控除、専従者控除・専従者給与がある</t>
    <rPh sb="2" eb="5">
      <t>カニュウシャ</t>
    </rPh>
    <rPh sb="6" eb="8">
      <t>ショトク</t>
    </rPh>
    <rPh sb="9" eb="11">
      <t>ブンリ</t>
    </rPh>
    <rPh sb="11" eb="13">
      <t>カゼイ</t>
    </rPh>
    <rPh sb="13" eb="15">
      <t>ショトク</t>
    </rPh>
    <rPh sb="16" eb="18">
      <t>トチ</t>
    </rPh>
    <rPh sb="19" eb="21">
      <t>カブシキ</t>
    </rPh>
    <rPh sb="22" eb="24">
      <t>ジョウト</t>
    </rPh>
    <rPh sb="24" eb="26">
      <t>ショトク</t>
    </rPh>
    <rPh sb="26" eb="27">
      <t>トウ</t>
    </rPh>
    <rPh sb="29" eb="32">
      <t>ジュンソンシツ</t>
    </rPh>
    <rPh sb="33" eb="36">
      <t>ザツソンシツ</t>
    </rPh>
    <rPh sb="37" eb="39">
      <t>クリコシ</t>
    </rPh>
    <rPh sb="39" eb="41">
      <t>コウジョ</t>
    </rPh>
    <rPh sb="42" eb="45">
      <t>センジュウシャ</t>
    </rPh>
    <rPh sb="45" eb="47">
      <t>コウジョ</t>
    </rPh>
    <rPh sb="48" eb="51">
      <t>センジュウシャ</t>
    </rPh>
    <rPh sb="51" eb="53">
      <t>キュウヨ</t>
    </rPh>
    <phoneticPr fontId="3"/>
  </si>
  <si>
    <t>　・世帯の中に国民健康保険から後期高齢者医療保険制度に移行された方がいる</t>
    <rPh sb="2" eb="4">
      <t>セタイ</t>
    </rPh>
    <rPh sb="5" eb="6">
      <t>ナカ</t>
    </rPh>
    <rPh sb="7" eb="13">
      <t>コクミンケンコウホケン</t>
    </rPh>
    <rPh sb="15" eb="20">
      <t>コウキコウレイシャ</t>
    </rPh>
    <rPh sb="20" eb="22">
      <t>イリョウ</t>
    </rPh>
    <rPh sb="22" eb="24">
      <t>ホケン</t>
    </rPh>
    <rPh sb="24" eb="26">
      <t>セイド</t>
    </rPh>
    <rPh sb="27" eb="29">
      <t>イコウ</t>
    </rPh>
    <rPh sb="32" eb="33">
      <t>カタ</t>
    </rPh>
    <phoneticPr fontId="3"/>
  </si>
  <si>
    <t>　・加入者が年度途中で40歳・65歳・75歳に到達する</t>
    <rPh sb="2" eb="5">
      <t>カニュウシャ</t>
    </rPh>
    <rPh sb="6" eb="8">
      <t>ネンド</t>
    </rPh>
    <rPh sb="8" eb="10">
      <t>トチュウ</t>
    </rPh>
    <rPh sb="13" eb="14">
      <t>サイ</t>
    </rPh>
    <rPh sb="17" eb="18">
      <t>サイ</t>
    </rPh>
    <rPh sb="21" eb="22">
      <t>サイ</t>
    </rPh>
    <rPh sb="23" eb="25">
      <t>トウタツ</t>
    </rPh>
    <phoneticPr fontId="3"/>
  </si>
  <si>
    <t>３．法定軽減（７・５・２割軽減）、未就学児軽減以外の軽減等には対応していません。</t>
    <rPh sb="2" eb="6">
      <t>ホウテイケイゲン</t>
    </rPh>
    <rPh sb="12" eb="13">
      <t>ワリ</t>
    </rPh>
    <rPh sb="13" eb="15">
      <t>ケイゲン</t>
    </rPh>
    <rPh sb="17" eb="21">
      <t>ミシュウガクジ</t>
    </rPh>
    <rPh sb="21" eb="23">
      <t>ケイゲン</t>
    </rPh>
    <rPh sb="23" eb="25">
      <t>イガイ</t>
    </rPh>
    <rPh sb="26" eb="28">
      <t>ケイゲン</t>
    </rPh>
    <rPh sb="28" eb="29">
      <t>トウ</t>
    </rPh>
    <rPh sb="31" eb="33">
      <t>タイオウ</t>
    </rPh>
    <phoneticPr fontId="3"/>
  </si>
  <si>
    <t>４．より正確な試算結果を確認されたい方は、日高町役場税務課窓口までお越しください。</t>
    <rPh sb="4" eb="6">
      <t>セイカク</t>
    </rPh>
    <rPh sb="7" eb="9">
      <t>シサン</t>
    </rPh>
    <rPh sb="9" eb="11">
      <t>ケッカ</t>
    </rPh>
    <rPh sb="12" eb="14">
      <t>カクニン</t>
    </rPh>
    <rPh sb="18" eb="19">
      <t>カタ</t>
    </rPh>
    <rPh sb="21" eb="24">
      <t>ヒダカチョウ</t>
    </rPh>
    <rPh sb="24" eb="26">
      <t>ヤクバ</t>
    </rPh>
    <rPh sb="26" eb="29">
      <t>ゼイムカ</t>
    </rPh>
    <rPh sb="29" eb="31">
      <t>マドグチ</t>
    </rPh>
    <rPh sb="34" eb="35">
      <t>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</si>
</sst>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Red]\(#,##0\)"/>
    <numFmt numFmtId="177" formatCode="#,##0&quot;円&quot;"/>
    <numFmt numFmtId="178" formatCode="#,##0_ "/>
    <numFmt numFmtId="179" formatCode="0&quot;名&quot;"/>
  </numFmts>
  <fonts count="13" x14ac:knownFonts="1">
    <font>
      <sz val="11"/>
      <color theme="1"/>
      <name val="游ゴシック"/>
      <family val="2"/>
      <charset val="128"/>
      <scheme val="minor"/>
    </font>
    <font>
      <sz val="11"/>
      <color theme="1"/>
      <name val="游ゴシック"/>
      <family val="2"/>
      <charset val="128"/>
      <scheme val="minor"/>
    </font>
    <font>
      <b/>
      <sz val="14"/>
      <color theme="1"/>
      <name val="游ゴシック"/>
      <family val="3"/>
      <charset val="128"/>
      <scheme val="minor"/>
    </font>
    <font>
      <sz val="6"/>
      <name val="游ゴシック"/>
      <family val="2"/>
      <charset val="128"/>
      <scheme val="minor"/>
    </font>
    <font>
      <sz val="10"/>
      <color theme="1"/>
      <name val="游ゴシック"/>
      <family val="3"/>
      <charset val="128"/>
      <scheme val="minor"/>
    </font>
    <font>
      <b/>
      <sz val="11"/>
      <color theme="1"/>
      <name val="游ゴシック"/>
      <family val="3"/>
      <charset val="128"/>
      <scheme val="minor"/>
    </font>
    <font>
      <b/>
      <sz val="10"/>
      <color theme="1"/>
      <name val="游ゴシック"/>
      <family val="3"/>
      <charset val="128"/>
      <scheme val="minor"/>
    </font>
    <font>
      <sz val="12"/>
      <color theme="1"/>
      <name val="游ゴシック"/>
      <family val="3"/>
      <charset val="128"/>
      <scheme val="minor"/>
    </font>
    <font>
      <b/>
      <sz val="12"/>
      <color theme="1"/>
      <name val="游ゴシック"/>
      <family val="3"/>
      <charset val="128"/>
      <scheme val="minor"/>
    </font>
    <font>
      <sz val="9"/>
      <color theme="1"/>
      <name val="游ゴシック"/>
      <family val="3"/>
      <charset val="128"/>
      <scheme val="minor"/>
    </font>
    <font>
      <sz val="10"/>
      <name val="游ゴシック"/>
      <family val="3"/>
      <charset val="128"/>
      <scheme val="minor"/>
    </font>
    <font>
      <b/>
      <sz val="10"/>
      <color rgb="FFFF0000"/>
      <name val="游ゴシック"/>
      <family val="3"/>
      <charset val="128"/>
      <scheme val="minor"/>
    </font>
    <font>
      <b/>
      <sz val="11"/>
      <color rgb="FFFF0000"/>
      <name val="游ゴシック"/>
      <family val="3"/>
      <charset val="128"/>
      <scheme val="minor"/>
    </font>
  </fonts>
  <fills count="5">
    <fill>
      <patternFill patternType="none"/>
    </fill>
    <fill>
      <patternFill patternType="gray125"/>
    </fill>
    <fill>
      <patternFill patternType="solid">
        <fgColor rgb="FFFFFF00"/>
        <bgColor indexed="64"/>
      </patternFill>
    </fill>
    <fill>
      <patternFill patternType="solid">
        <fgColor theme="2" tint="-0.249977111117893"/>
        <bgColor indexed="64"/>
      </patternFill>
    </fill>
    <fill>
      <patternFill patternType="solid">
        <fgColor rgb="FFFFC000"/>
        <bgColor indexed="64"/>
      </patternFill>
    </fill>
  </fills>
  <borders count="19">
    <border>
      <left/>
      <right/>
      <top/>
      <bottom/>
      <diagonal/>
    </border>
    <border>
      <left/>
      <right/>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style="medium">
        <color indexed="64"/>
      </top>
      <bottom/>
      <diagonal/>
    </border>
  </borders>
  <cellStyleXfs count="3">
    <xf numFmtId="0" fontId="0"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100">
    <xf numFmtId="0" fontId="0" fillId="0" borderId="0" xfId="0">
      <alignment vertical="center"/>
    </xf>
    <xf numFmtId="0" fontId="4" fillId="0" borderId="0" xfId="0" applyFont="1">
      <alignment vertical="center"/>
    </xf>
    <xf numFmtId="0" fontId="4" fillId="2" borderId="0" xfId="0" applyFont="1" applyFill="1">
      <alignment vertical="center"/>
    </xf>
    <xf numFmtId="0" fontId="6" fillId="0" borderId="0" xfId="0" applyFont="1">
      <alignment vertical="center"/>
    </xf>
    <xf numFmtId="0" fontId="7" fillId="0" borderId="0" xfId="0" applyFont="1">
      <alignment vertical="center"/>
    </xf>
    <xf numFmtId="0" fontId="4" fillId="0" borderId="0" xfId="0" applyFont="1" applyAlignment="1">
      <alignment horizontal="left" vertical="center"/>
    </xf>
    <xf numFmtId="38" fontId="4" fillId="0" borderId="0" xfId="1" applyFont="1" applyBorder="1">
      <alignment vertical="center"/>
    </xf>
    <xf numFmtId="38" fontId="4" fillId="0" borderId="0" xfId="1" applyFont="1">
      <alignment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10" fontId="4" fillId="2" borderId="7" xfId="2" applyNumberFormat="1" applyFont="1" applyFill="1" applyBorder="1">
      <alignment vertical="center"/>
    </xf>
    <xf numFmtId="10" fontId="4" fillId="2" borderId="8" xfId="2" applyNumberFormat="1" applyFont="1" applyFill="1" applyBorder="1">
      <alignment vertical="center"/>
    </xf>
    <xf numFmtId="38" fontId="4" fillId="2" borderId="7" xfId="1" applyFont="1" applyFill="1" applyBorder="1">
      <alignment vertical="center"/>
    </xf>
    <xf numFmtId="38" fontId="4" fillId="2" borderId="8" xfId="1" applyFont="1" applyFill="1" applyBorder="1">
      <alignment vertical="center"/>
    </xf>
    <xf numFmtId="0" fontId="4" fillId="0" borderId="9" xfId="0" applyFont="1" applyBorder="1" applyAlignment="1">
      <alignment horizontal="center" vertical="center"/>
    </xf>
    <xf numFmtId="38" fontId="4" fillId="2" borderId="10" xfId="1" applyFont="1" applyFill="1" applyBorder="1">
      <alignment vertical="center"/>
    </xf>
    <xf numFmtId="38" fontId="4" fillId="2" borderId="11" xfId="1" applyFont="1" applyFill="1" applyBorder="1">
      <alignment vertical="center"/>
    </xf>
    <xf numFmtId="38" fontId="4" fillId="0" borderId="0" xfId="1" applyFont="1" applyBorder="1" applyAlignment="1">
      <alignment horizontal="center" vertical="center"/>
    </xf>
    <xf numFmtId="0" fontId="4" fillId="0" borderId="4" xfId="0" applyFont="1" applyBorder="1" applyAlignment="1">
      <alignment horizontal="center" vertical="center" wrapText="1"/>
    </xf>
    <xf numFmtId="38" fontId="4" fillId="0" borderId="5" xfId="1" applyFont="1" applyFill="1" applyBorder="1" applyAlignment="1">
      <alignment horizontal="center" vertical="center"/>
    </xf>
    <xf numFmtId="38" fontId="4" fillId="0" borderId="0" xfId="1" applyFont="1" applyFill="1" applyBorder="1" applyAlignment="1">
      <alignment horizontal="center" vertical="center"/>
    </xf>
    <xf numFmtId="0" fontId="4" fillId="0" borderId="7" xfId="0" applyFont="1" applyBorder="1" applyAlignment="1">
      <alignment horizontal="center" vertical="center"/>
    </xf>
    <xf numFmtId="0" fontId="4" fillId="0" borderId="7" xfId="0" applyFont="1" applyBorder="1" applyAlignment="1">
      <alignment horizontal="center" vertical="center" wrapText="1"/>
    </xf>
    <xf numFmtId="0" fontId="10" fillId="2" borderId="7" xfId="0" applyFont="1" applyFill="1" applyBorder="1" applyAlignment="1" applyProtection="1">
      <alignment horizontal="center" vertical="center"/>
      <protection locked="0"/>
    </xf>
    <xf numFmtId="177" fontId="4" fillId="2" borderId="7" xfId="1" applyNumberFormat="1" applyFont="1" applyFill="1" applyBorder="1" applyProtection="1">
      <alignment vertical="center"/>
      <protection locked="0"/>
    </xf>
    <xf numFmtId="38" fontId="10" fillId="0" borderId="7" xfId="1" applyFont="1" applyFill="1" applyBorder="1" applyAlignment="1" applyProtection="1">
      <alignment horizontal="center" vertical="center"/>
      <protection locked="0"/>
    </xf>
    <xf numFmtId="177" fontId="4" fillId="0" borderId="8" xfId="1" applyNumberFormat="1" applyFont="1" applyFill="1" applyBorder="1">
      <alignment vertical="center"/>
    </xf>
    <xf numFmtId="177" fontId="4" fillId="0" borderId="0" xfId="1" applyNumberFormat="1" applyFont="1" applyFill="1" applyBorder="1">
      <alignment vertical="center"/>
    </xf>
    <xf numFmtId="38" fontId="4" fillId="0" borderId="7" xfId="1" applyFont="1" applyBorder="1">
      <alignment vertical="center"/>
    </xf>
    <xf numFmtId="38" fontId="4" fillId="0" borderId="7" xfId="0" applyNumberFormat="1" applyFont="1" applyBorder="1" applyAlignment="1">
      <alignment horizontal="right" vertical="center"/>
    </xf>
    <xf numFmtId="38" fontId="4" fillId="0" borderId="15" xfId="1" applyFont="1" applyFill="1" applyBorder="1">
      <alignment vertical="center"/>
    </xf>
    <xf numFmtId="178" fontId="4" fillId="0" borderId="2" xfId="0" applyNumberFormat="1" applyFont="1" applyBorder="1">
      <alignment vertical="center"/>
    </xf>
    <xf numFmtId="0" fontId="4" fillId="0" borderId="15" xfId="0" applyFont="1" applyBorder="1">
      <alignment vertical="center"/>
    </xf>
    <xf numFmtId="38" fontId="4" fillId="0" borderId="16" xfId="1" applyFont="1" applyBorder="1" applyAlignment="1">
      <alignment horizontal="left" vertical="center"/>
    </xf>
    <xf numFmtId="177" fontId="10" fillId="3" borderId="7" xfId="1" applyNumberFormat="1" applyFont="1" applyFill="1" applyBorder="1" applyProtection="1">
      <alignment vertical="center"/>
      <protection locked="0"/>
    </xf>
    <xf numFmtId="0" fontId="4" fillId="0" borderId="15" xfId="0" applyFont="1" applyBorder="1" applyAlignment="1">
      <alignment horizontal="right" vertical="center"/>
    </xf>
    <xf numFmtId="38" fontId="10" fillId="0" borderId="16" xfId="1" applyFont="1" applyBorder="1" applyAlignment="1">
      <alignment horizontal="left" vertical="center"/>
    </xf>
    <xf numFmtId="0" fontId="10" fillId="2" borderId="10" xfId="0" applyFont="1" applyFill="1" applyBorder="1" applyAlignment="1" applyProtection="1">
      <alignment horizontal="center" vertical="center"/>
      <protection locked="0"/>
    </xf>
    <xf numFmtId="177" fontId="10" fillId="3" borderId="10" xfId="1" applyNumberFormat="1" applyFont="1" applyFill="1" applyBorder="1" applyProtection="1">
      <alignment vertical="center"/>
      <protection locked="0"/>
    </xf>
    <xf numFmtId="38" fontId="10" fillId="0" borderId="10" xfId="1" applyFont="1" applyFill="1" applyBorder="1" applyAlignment="1" applyProtection="1">
      <alignment horizontal="center" vertical="center"/>
      <protection locked="0"/>
    </xf>
    <xf numFmtId="177" fontId="4" fillId="0" borderId="11" xfId="1" applyNumberFormat="1" applyFont="1" applyFill="1" applyBorder="1">
      <alignment vertical="center"/>
    </xf>
    <xf numFmtId="0" fontId="11" fillId="0" borderId="0" xfId="0" applyFont="1">
      <alignment vertical="center"/>
    </xf>
    <xf numFmtId="38" fontId="11" fillId="0" borderId="0" xfId="1" applyFont="1" applyBorder="1">
      <alignment vertical="center"/>
    </xf>
    <xf numFmtId="38" fontId="11" fillId="0" borderId="0" xfId="1" applyFont="1" applyFill="1" applyBorder="1">
      <alignment vertical="center"/>
    </xf>
    <xf numFmtId="0" fontId="7" fillId="0" borderId="0" xfId="0" applyFont="1" applyAlignment="1">
      <alignment horizontal="left" vertical="center"/>
    </xf>
    <xf numFmtId="38" fontId="4" fillId="0" borderId="0" xfId="1" applyFont="1" applyFill="1" applyBorder="1">
      <alignment vertical="center"/>
    </xf>
    <xf numFmtId="38" fontId="4" fillId="0" borderId="0" xfId="0" applyNumberFormat="1" applyFont="1">
      <alignment vertical="center"/>
    </xf>
    <xf numFmtId="178" fontId="4" fillId="0" borderId="0" xfId="0" applyNumberFormat="1" applyFont="1">
      <alignment vertical="center"/>
    </xf>
    <xf numFmtId="0" fontId="4" fillId="0" borderId="0" xfId="0" applyFont="1" applyAlignment="1">
      <alignment horizontal="right" vertical="center"/>
    </xf>
    <xf numFmtId="38" fontId="4" fillId="0" borderId="0" xfId="1" applyFont="1" applyBorder="1" applyAlignment="1">
      <alignment vertical="center"/>
    </xf>
    <xf numFmtId="179" fontId="4" fillId="0" borderId="5" xfId="1" applyNumberFormat="1" applyFont="1" applyFill="1" applyBorder="1" applyAlignment="1">
      <alignment horizontal="center" vertical="center"/>
    </xf>
    <xf numFmtId="0" fontId="4" fillId="0" borderId="7" xfId="0" applyFont="1" applyBorder="1">
      <alignment vertical="center"/>
    </xf>
    <xf numFmtId="38" fontId="4" fillId="0" borderId="0" xfId="1" applyFont="1" applyFill="1" applyBorder="1" applyAlignment="1">
      <alignment vertical="center"/>
    </xf>
    <xf numFmtId="10" fontId="4" fillId="0" borderId="7" xfId="2" applyNumberFormat="1" applyFont="1" applyBorder="1">
      <alignment vertical="center"/>
    </xf>
    <xf numFmtId="10" fontId="4" fillId="0" borderId="8" xfId="2" applyNumberFormat="1" applyFont="1" applyBorder="1">
      <alignment vertical="center"/>
    </xf>
    <xf numFmtId="179" fontId="4" fillId="0" borderId="8" xfId="0" applyNumberFormat="1" applyFont="1" applyBorder="1" applyAlignment="1">
      <alignment horizontal="center" vertical="center"/>
    </xf>
    <xf numFmtId="38" fontId="4" fillId="0" borderId="7" xfId="1" applyFont="1" applyBorder="1" applyAlignment="1">
      <alignment horizontal="center" vertical="center"/>
    </xf>
    <xf numFmtId="178" fontId="4" fillId="0" borderId="16" xfId="0" applyNumberFormat="1" applyFont="1" applyBorder="1">
      <alignment vertical="center"/>
    </xf>
    <xf numFmtId="38" fontId="4" fillId="0" borderId="14" xfId="1" applyFont="1" applyBorder="1" applyAlignment="1">
      <alignment horizontal="right" vertical="center"/>
    </xf>
    <xf numFmtId="177" fontId="4" fillId="0" borderId="7" xfId="1" applyNumberFormat="1" applyFont="1" applyBorder="1">
      <alignment vertical="center"/>
    </xf>
    <xf numFmtId="177" fontId="4" fillId="0" borderId="8" xfId="1" applyNumberFormat="1" applyFont="1" applyBorder="1">
      <alignment vertical="center"/>
    </xf>
    <xf numFmtId="38" fontId="4" fillId="2" borderId="7" xfId="1" applyFont="1" applyFill="1" applyBorder="1" applyAlignment="1">
      <alignment horizontal="center" vertical="center"/>
    </xf>
    <xf numFmtId="38" fontId="4" fillId="0" borderId="7" xfId="1" applyFont="1" applyBorder="1" applyAlignment="1">
      <alignment horizontal="right" vertical="center"/>
    </xf>
    <xf numFmtId="179" fontId="4" fillId="0" borderId="8" xfId="1" applyNumberFormat="1" applyFont="1" applyFill="1" applyBorder="1" applyAlignment="1">
      <alignment horizontal="center" vertical="center"/>
    </xf>
    <xf numFmtId="177" fontId="4" fillId="0" borderId="10" xfId="1" applyNumberFormat="1" applyFont="1" applyBorder="1">
      <alignment vertical="center"/>
    </xf>
    <xf numFmtId="177" fontId="4" fillId="0" borderId="11" xfId="1" applyNumberFormat="1" applyFont="1" applyBorder="1">
      <alignment vertical="center"/>
    </xf>
    <xf numFmtId="177" fontId="4" fillId="0" borderId="8" xfId="1" applyNumberFormat="1" applyFont="1" applyBorder="1" applyAlignment="1">
      <alignment horizontal="center" vertical="center"/>
    </xf>
    <xf numFmtId="0" fontId="4" fillId="0" borderId="0" xfId="0" applyFont="1" applyAlignment="1">
      <alignment horizontal="center" vertical="center"/>
    </xf>
    <xf numFmtId="0" fontId="4" fillId="0" borderId="11" xfId="0" applyFont="1" applyBorder="1" applyAlignment="1">
      <alignment horizontal="center" vertical="center"/>
    </xf>
    <xf numFmtId="38" fontId="4" fillId="0" borderId="0" xfId="1" applyFont="1" applyFill="1">
      <alignment vertical="center"/>
    </xf>
    <xf numFmtId="0" fontId="8" fillId="0" borderId="0" xfId="0" applyFont="1">
      <alignment vertical="center"/>
    </xf>
    <xf numFmtId="38" fontId="4" fillId="0" borderId="4" xfId="1" applyFont="1" applyBorder="1" applyAlignment="1">
      <alignment horizontal="center" vertical="center"/>
    </xf>
    <xf numFmtId="0" fontId="6" fillId="4" borderId="6" xfId="0" applyFont="1" applyFill="1" applyBorder="1" applyAlignment="1">
      <alignment horizontal="center" vertical="center"/>
    </xf>
    <xf numFmtId="177" fontId="6" fillId="4" borderId="8" xfId="0" applyNumberFormat="1" applyFont="1" applyFill="1" applyBorder="1" applyAlignment="1">
      <alignment horizontal="right" vertical="center"/>
    </xf>
    <xf numFmtId="177" fontId="6" fillId="0" borderId="0" xfId="0" applyNumberFormat="1" applyFont="1" applyAlignment="1">
      <alignment horizontal="right" vertical="center"/>
    </xf>
    <xf numFmtId="0" fontId="6" fillId="4" borderId="9" xfId="0" applyFont="1" applyFill="1" applyBorder="1" applyAlignment="1">
      <alignment horizontal="center" vertical="center"/>
    </xf>
    <xf numFmtId="38" fontId="6" fillId="4" borderId="11" xfId="0" applyNumberFormat="1" applyFont="1" applyFill="1" applyBorder="1" applyAlignment="1">
      <alignment horizontal="right" vertical="center"/>
    </xf>
    <xf numFmtId="38" fontId="6" fillId="0" borderId="0" xfId="0" applyNumberFormat="1" applyFont="1" applyAlignment="1">
      <alignment horizontal="right" vertical="center"/>
    </xf>
    <xf numFmtId="0" fontId="6" fillId="0" borderId="0" xfId="0" applyFont="1" applyAlignment="1">
      <alignment horizontal="left" vertical="top" wrapText="1"/>
    </xf>
    <xf numFmtId="177" fontId="4" fillId="0" borderId="10" xfId="0" applyNumberFormat="1" applyFont="1" applyBorder="1">
      <alignment vertical="center"/>
    </xf>
    <xf numFmtId="177" fontId="4" fillId="0" borderId="11" xfId="0" applyNumberFormat="1" applyFont="1" applyBorder="1">
      <alignment vertical="center"/>
    </xf>
    <xf numFmtId="0" fontId="6" fillId="0" borderId="0" xfId="0" applyFont="1" applyAlignment="1">
      <alignment vertical="top" wrapText="1"/>
    </xf>
    <xf numFmtId="0" fontId="12" fillId="0" borderId="0" xfId="0" applyFont="1">
      <alignment vertical="center"/>
    </xf>
    <xf numFmtId="0" fontId="5" fillId="0" borderId="0" xfId="0" applyFont="1">
      <alignment vertical="center"/>
    </xf>
    <xf numFmtId="0" fontId="6" fillId="4" borderId="3" xfId="0" applyFont="1" applyFill="1" applyBorder="1" applyAlignment="1">
      <alignment horizontal="center" vertical="center"/>
    </xf>
    <xf numFmtId="0" fontId="6" fillId="4" borderId="5" xfId="0" applyFont="1" applyFill="1" applyBorder="1" applyAlignment="1">
      <alignment horizontal="center" vertical="center"/>
    </xf>
    <xf numFmtId="0" fontId="6" fillId="0" borderId="18" xfId="0" applyFont="1" applyBorder="1" applyAlignment="1">
      <alignment horizontal="left" vertical="top" wrapText="1"/>
    </xf>
    <xf numFmtId="0" fontId="6" fillId="0" borderId="0" xfId="0" applyFont="1" applyAlignment="1">
      <alignment horizontal="left" vertical="top" wrapText="1"/>
    </xf>
    <xf numFmtId="0" fontId="2" fillId="0" borderId="1" xfId="0" applyFont="1" applyBorder="1" applyAlignment="1">
      <alignment horizontal="center" vertical="center"/>
    </xf>
    <xf numFmtId="0" fontId="5" fillId="0" borderId="2" xfId="0" applyFont="1" applyBorder="1" applyAlignment="1">
      <alignment horizontal="center" vertical="center"/>
    </xf>
    <xf numFmtId="0" fontId="4" fillId="0" borderId="12" xfId="0" applyFont="1" applyBorder="1" applyAlignment="1">
      <alignment horizontal="center" vertical="center"/>
    </xf>
    <xf numFmtId="176" fontId="4" fillId="0" borderId="13" xfId="0" quotePrefix="1" applyNumberFormat="1" applyFont="1" applyBorder="1" applyAlignment="1">
      <alignment horizontal="center" vertical="center"/>
    </xf>
    <xf numFmtId="176" fontId="4" fillId="0" borderId="14" xfId="0" quotePrefix="1" applyNumberFormat="1" applyFont="1" applyBorder="1" applyAlignment="1">
      <alignment horizontal="center" vertical="center"/>
    </xf>
    <xf numFmtId="38" fontId="4" fillId="0" borderId="13" xfId="1" applyFont="1" applyFill="1" applyBorder="1" applyAlignment="1">
      <alignment horizontal="center" vertical="center"/>
    </xf>
    <xf numFmtId="38" fontId="4" fillId="0" borderId="17" xfId="1" applyFont="1" applyFill="1" applyBorder="1" applyAlignment="1">
      <alignment horizontal="center" vertical="center"/>
    </xf>
    <xf numFmtId="38" fontId="4" fillId="0" borderId="16" xfId="1" applyFont="1" applyFill="1" applyBorder="1" applyAlignment="1">
      <alignment horizontal="center" vertical="center"/>
    </xf>
    <xf numFmtId="38" fontId="4" fillId="0" borderId="15" xfId="0" applyNumberFormat="1" applyFont="1" applyBorder="1" applyAlignment="1">
      <alignment horizontal="center" vertical="center"/>
    </xf>
    <xf numFmtId="38" fontId="4" fillId="0" borderId="16" xfId="0" applyNumberFormat="1" applyFont="1" applyBorder="1" applyAlignment="1">
      <alignment horizontal="center" vertical="center"/>
    </xf>
  </cellXfs>
  <cellStyles count="3">
    <cellStyle name="パーセント" xfId="2" builtinId="5"/>
    <cellStyle name="桁区切り" xfId="1" builtinId="6"/>
    <cellStyle name="標準" xfId="0" builtinId="0"/>
  </cellStyles>
  <dxfs count="11">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73E23A-DB84-405E-AAE7-E136C40D8271}">
  <sheetPr>
    <pageSetUpPr fitToPage="1"/>
  </sheetPr>
  <dimension ref="A1:V50"/>
  <sheetViews>
    <sheetView tabSelected="1" zoomScale="85" zoomScaleNormal="85" zoomScaleSheetLayoutView="85" workbookViewId="0">
      <selection activeCell="E14" sqref="B14:E15"/>
    </sheetView>
  </sheetViews>
  <sheetFormatPr defaultRowHeight="16.5" x14ac:dyDescent="0.4"/>
  <cols>
    <col min="1" max="8" width="13.875" style="1" customWidth="1"/>
    <col min="9" max="9" width="4.375" style="1" hidden="1" customWidth="1"/>
    <col min="10" max="17" width="11.25" style="1" hidden="1" customWidth="1"/>
    <col min="18" max="18" width="4.375" style="1" hidden="1" customWidth="1"/>
    <col min="19" max="22" width="11.25" style="1" hidden="1" customWidth="1"/>
    <col min="23" max="16384" width="9" style="1"/>
  </cols>
  <sheetData>
    <row r="1" spans="1:22" ht="42" customHeight="1" x14ac:dyDescent="0.4">
      <c r="A1" s="90" t="str">
        <f>"令和"&amp;J1&amp;"年度　日高町国民健康保険税　簡易計算シート"</f>
        <v>令和8年度　日高町国民健康保険税　簡易計算シート</v>
      </c>
      <c r="B1" s="90"/>
      <c r="C1" s="90"/>
      <c r="D1" s="90"/>
      <c r="E1" s="90"/>
      <c r="F1" s="90"/>
      <c r="G1" s="90"/>
      <c r="H1" s="90"/>
      <c r="J1" s="2">
        <v>8</v>
      </c>
      <c r="K1" s="1" t="s">
        <v>0</v>
      </c>
    </row>
    <row r="2" spans="1:22" ht="21.75" customHeight="1" x14ac:dyDescent="0.4">
      <c r="A2" s="91" t="s">
        <v>1</v>
      </c>
      <c r="B2" s="91"/>
      <c r="C2" s="91"/>
      <c r="D2" s="91"/>
      <c r="E2" s="91"/>
      <c r="F2" s="91"/>
      <c r="G2" s="91"/>
      <c r="H2" s="91"/>
    </row>
    <row r="3" spans="1:22" ht="11.25" customHeight="1" x14ac:dyDescent="0.4">
      <c r="A3" s="3"/>
    </row>
    <row r="4" spans="1:22" ht="20.25" customHeight="1" x14ac:dyDescent="0.4">
      <c r="A4" s="4" t="s">
        <v>2</v>
      </c>
    </row>
    <row r="5" spans="1:22" ht="20.25" customHeight="1" thickBot="1" x14ac:dyDescent="0.45">
      <c r="A5" s="4" t="str">
        <f>"　おおよその保険税の年税額（令和"&amp;J1&amp;"年4月分から令和"&amp;J1+1&amp;"年3月分まで）と１カ月あたりの税額を確認できます。"</f>
        <v>　おおよその保険税の年税額（令和8年4月分から令和9年3月分まで）と１カ月あたりの税額を確認できます。</v>
      </c>
      <c r="J5" s="5" t="str">
        <f>"○日高町の令和"&amp;S3&amp;"年度保険税率"</f>
        <v>○日高町の令和年度保険税率</v>
      </c>
      <c r="K5" s="6"/>
      <c r="N5" s="7"/>
    </row>
    <row r="6" spans="1:22" ht="20.25" customHeight="1" x14ac:dyDescent="0.4">
      <c r="A6" s="4"/>
      <c r="J6" s="8" t="s">
        <v>3</v>
      </c>
      <c r="K6" s="9" t="s">
        <v>4</v>
      </c>
      <c r="L6" s="9" t="s">
        <v>5</v>
      </c>
      <c r="M6" s="9" t="s">
        <v>6</v>
      </c>
      <c r="N6" s="10" t="s">
        <v>7</v>
      </c>
    </row>
    <row r="7" spans="1:22" ht="20.25" customHeight="1" x14ac:dyDescent="0.4">
      <c r="A7" s="1" t="s">
        <v>8</v>
      </c>
      <c r="J7" s="11" t="s">
        <v>9</v>
      </c>
      <c r="K7" s="12">
        <v>6.0999999999999999E-2</v>
      </c>
      <c r="L7" s="12">
        <v>2.0500000000000001E-2</v>
      </c>
      <c r="M7" s="12">
        <v>1.7000000000000001E-2</v>
      </c>
      <c r="N7" s="13">
        <v>3.0000000000000001E-3</v>
      </c>
    </row>
    <row r="8" spans="1:22" ht="20.25" customHeight="1" x14ac:dyDescent="0.4">
      <c r="A8" s="1" t="s">
        <v>10</v>
      </c>
      <c r="J8" s="11" t="s">
        <v>11</v>
      </c>
      <c r="K8" s="14">
        <v>25700</v>
      </c>
      <c r="L8" s="14">
        <v>8600</v>
      </c>
      <c r="M8" s="14">
        <v>9200</v>
      </c>
      <c r="N8" s="15">
        <v>1191</v>
      </c>
    </row>
    <row r="9" spans="1:22" ht="20.25" customHeight="1" x14ac:dyDescent="0.4">
      <c r="A9" s="1" t="str">
        <f>"・世帯主および加入者の前年中（令和"&amp;J1-1&amp;"年1月～12月末まで）の【給与収入】【年金収入】【その他所得】を入力してください。"</f>
        <v>・世帯主および加入者の前年中（令和7年1月～12月末まで）の【給与収入】【年金収入】【その他所得】を入力してください。</v>
      </c>
      <c r="J9" s="11" t="s">
        <v>12</v>
      </c>
      <c r="K9" s="14">
        <v>20000</v>
      </c>
      <c r="L9" s="14">
        <v>6700</v>
      </c>
      <c r="M9" s="14">
        <v>4800</v>
      </c>
      <c r="N9" s="15">
        <v>766</v>
      </c>
    </row>
    <row r="10" spans="1:22" ht="20.25" customHeight="1" thickBot="1" x14ac:dyDescent="0.45">
      <c r="A10" s="1" t="s">
        <v>13</v>
      </c>
      <c r="J10" s="16" t="s">
        <v>14</v>
      </c>
      <c r="K10" s="17">
        <v>670000</v>
      </c>
      <c r="L10" s="17">
        <v>260000</v>
      </c>
      <c r="M10" s="17">
        <v>170000</v>
      </c>
      <c r="N10" s="18">
        <v>30000</v>
      </c>
      <c r="R10" s="7"/>
    </row>
    <row r="11" spans="1:22" ht="20.25" customHeight="1" x14ac:dyDescent="0.4">
      <c r="A11" s="1" t="s">
        <v>15</v>
      </c>
      <c r="C11" s="19"/>
      <c r="D11" s="19"/>
      <c r="E11" s="19"/>
      <c r="K11" s="7"/>
      <c r="L11" s="7"/>
      <c r="M11" s="7"/>
      <c r="N11" s="7"/>
      <c r="O11" s="7"/>
      <c r="P11" s="7"/>
      <c r="Q11" s="7"/>
      <c r="R11" s="7"/>
    </row>
    <row r="12" spans="1:22" ht="20.25" customHeight="1" thickBot="1" x14ac:dyDescent="0.45">
      <c r="A12" s="1" t="str">
        <f>"・【年金収入】がある場合は、【"&amp;E13&amp;"】をクリックし、『▼』から該当する年齢を選択したください。"</f>
        <v>・【年金収入】がある場合は、【令和8年1月1日
時点の年齢】をクリックし、『▼』から該当する年齢を選択したください。</v>
      </c>
      <c r="C12" s="19"/>
      <c r="D12" s="19"/>
      <c r="E12" s="19"/>
      <c r="M12" s="7"/>
      <c r="N12" s="7"/>
      <c r="O12" s="7"/>
      <c r="P12" s="7"/>
      <c r="Q12" s="7"/>
      <c r="R12" s="7"/>
    </row>
    <row r="13" spans="1:22" ht="33.75" customHeight="1" x14ac:dyDescent="0.4">
      <c r="A13" s="8"/>
      <c r="B13" s="9" t="s">
        <v>16</v>
      </c>
      <c r="C13" s="9" t="s">
        <v>17</v>
      </c>
      <c r="D13" s="9" t="s">
        <v>18</v>
      </c>
      <c r="E13" s="20" t="str">
        <f>"令和"&amp;J1&amp;"年1月1日
時点の年齢"</f>
        <v>令和8年1月1日
時点の年齢</v>
      </c>
      <c r="F13" s="9" t="s">
        <v>19</v>
      </c>
      <c r="G13" s="21" t="s">
        <v>20</v>
      </c>
      <c r="H13" s="22"/>
      <c r="J13" s="23"/>
      <c r="K13" s="24" t="s">
        <v>21</v>
      </c>
      <c r="L13" s="24" t="s">
        <v>22</v>
      </c>
      <c r="M13" s="24" t="s">
        <v>23</v>
      </c>
      <c r="N13" s="24" t="s">
        <v>24</v>
      </c>
      <c r="O13" s="23" t="s">
        <v>19</v>
      </c>
      <c r="P13" s="23" t="s">
        <v>25</v>
      </c>
      <c r="Q13" s="23" t="s">
        <v>26</v>
      </c>
      <c r="R13" s="7"/>
      <c r="S13" s="92" t="s">
        <v>27</v>
      </c>
      <c r="T13" s="92"/>
      <c r="U13" s="93" t="s">
        <v>28</v>
      </c>
      <c r="V13" s="94"/>
    </row>
    <row r="14" spans="1:22" ht="20.25" customHeight="1" x14ac:dyDescent="0.4">
      <c r="A14" s="11" t="s">
        <v>29</v>
      </c>
      <c r="B14" s="25"/>
      <c r="C14" s="26"/>
      <c r="D14" s="26"/>
      <c r="E14" s="27"/>
      <c r="F14" s="26"/>
      <c r="G14" s="28">
        <f t="shared" ref="G14:G19" si="0">L14+M14+N14+O14</f>
        <v>0</v>
      </c>
      <c r="H14" s="29"/>
      <c r="J14" s="23" t="str">
        <f t="shared" ref="J14:J19" si="1">A14</f>
        <v>世帯主</v>
      </c>
      <c r="K14" s="30" cm="1">
        <f t="array" ref="K14">ROUNDDOWN(_xlfn.IFS(C14&lt;$S$14,0,C14&lt;$S$15,C14+$V$15,C14&lt;$S$16,(ROUNDDOWN(C14/4,-3)*2.8)+$V$16,C14&lt;$S$17,(ROUNDDOWN(C14/4,-3)*3.2)+$V$17,C14&lt;$S$18,(C14*0.9)+$V$18,C14&gt;=$S$19,C14+$V$19),0)</f>
        <v>0</v>
      </c>
      <c r="L14" s="30">
        <f t="shared" ref="L14:L19" si="2">K14-MAX((MIN(K14,100000)+MIN(M14,100000)+MIN(N14,100000)-100000),0)</f>
        <v>0</v>
      </c>
      <c r="M14" s="30">
        <f t="shared" ref="M14:M19" si="3">IF(E14="65歳未満",IF(D14&lt;600000,0,IF(D14&lt;1300000,D14-600000,IF(D14&lt;4100000,D14*0.75-275000,IF(D14&lt;7700000,D14*0.85-685000,IF(D14&lt;10000000,D14*0.95-1455000,D14-1955000))))),0)</f>
        <v>0</v>
      </c>
      <c r="N14" s="30">
        <f t="shared" ref="N14:N19" si="4">IF(E14="65歳未満",0,IF(D14&lt;1100000,0,IF(D14&lt;3300000,D14-1100000,IF(D14&lt;4100000,D14*0.75-275000,IF(D14&lt;7700000,D14*0.85-685000,IF(D14&lt;10000000,D14*0.95-1455000,D14-1955000))))))</f>
        <v>0</v>
      </c>
      <c r="O14" s="30">
        <f t="shared" ref="O14:O19" si="5">F14</f>
        <v>0</v>
      </c>
      <c r="P14" s="23" t="str">
        <f>IF(K14+M14+MAX(0,N14-150000)&gt;0,"○","")</f>
        <v/>
      </c>
      <c r="Q14" s="31" cm="1">
        <f t="array" ref="Q14">_xlfn.IFS(L14+M14+N14+O14&lt;=$S$23,$U$23,L14+M14+N14+O14&lt;=$S$24,$U$24,L14+M14+N14+O14&lt;=$S$25,$U$25,L14+M14+N14+O14&gt;$S$25,0)</f>
        <v>430000</v>
      </c>
      <c r="R14" s="7"/>
      <c r="S14" s="32">
        <v>650000</v>
      </c>
      <c r="T14" s="33" t="s">
        <v>30</v>
      </c>
      <c r="U14" s="34"/>
      <c r="V14" s="35">
        <v>0</v>
      </c>
    </row>
    <row r="15" spans="1:22" ht="20.25" customHeight="1" x14ac:dyDescent="0.4">
      <c r="A15" s="11" t="s">
        <v>31</v>
      </c>
      <c r="B15" s="25"/>
      <c r="C15" s="36"/>
      <c r="D15" s="36"/>
      <c r="E15" s="27"/>
      <c r="F15" s="36"/>
      <c r="G15" s="28">
        <f t="shared" si="0"/>
        <v>0</v>
      </c>
      <c r="H15" s="29"/>
      <c r="J15" s="23" t="str">
        <f t="shared" si="1"/>
        <v>加入者1</v>
      </c>
      <c r="K15" s="30" cm="1">
        <f t="array" ref="K15">ROUNDDOWN(_xlfn.IFS(C15&lt;$S$14,0,C15&lt;$S$15,C15+$V$15,C15&lt;$S$16,(ROUNDDOWN(C15/4,-3)*2.8)+$V$16,C15&lt;$S$17,(ROUNDDOWN(C15/4,-3)*3.2)+$V$17,C15&lt;$S$18,(C15*0.9)+$V$18,C15&gt;=$S$19,C15+$V$19),0)</f>
        <v>0</v>
      </c>
      <c r="L15" s="30">
        <f t="shared" si="2"/>
        <v>0</v>
      </c>
      <c r="M15" s="30">
        <f t="shared" si="3"/>
        <v>0</v>
      </c>
      <c r="N15" s="30">
        <f t="shared" si="4"/>
        <v>0</v>
      </c>
      <c r="O15" s="30">
        <f t="shared" si="5"/>
        <v>0</v>
      </c>
      <c r="P15" s="23" t="str">
        <f>IF(OR(B15="",B15="加入しない"),"",IF(K15+M15+MAX(0,N15-150000)&gt;0,"○",""))</f>
        <v/>
      </c>
      <c r="Q15" s="31" cm="1">
        <f t="array" ref="Q15">_xlfn.IFS(L15+M15+N15+O15&lt;=$S$23,$U$23,L15+M15+N15+O15&lt;=$S$24,$U$24,L15+M15+N15+O15&lt;=$S$25,$U$25,L15+M15+N15+O15&gt;$S$25,0)</f>
        <v>430000</v>
      </c>
      <c r="R15" s="7"/>
      <c r="S15" s="32">
        <v>1900000</v>
      </c>
      <c r="T15" s="33" t="s">
        <v>32</v>
      </c>
      <c r="U15" s="37" t="s">
        <v>33</v>
      </c>
      <c r="V15" s="38">
        <v>-650000</v>
      </c>
    </row>
    <row r="16" spans="1:22" ht="20.25" customHeight="1" x14ac:dyDescent="0.4">
      <c r="A16" s="11" t="s">
        <v>34</v>
      </c>
      <c r="B16" s="25"/>
      <c r="C16" s="36"/>
      <c r="D16" s="36"/>
      <c r="E16" s="27"/>
      <c r="F16" s="36"/>
      <c r="G16" s="28">
        <f t="shared" si="0"/>
        <v>0</v>
      </c>
      <c r="H16" s="29"/>
      <c r="J16" s="23" t="str">
        <f t="shared" si="1"/>
        <v>加入者2</v>
      </c>
      <c r="K16" s="30" cm="1">
        <f t="array" ref="K16">ROUNDDOWN(_xlfn.IFS(C16&lt;$S$14,0,C16&lt;$S$15,C16+$V$15,C16&lt;$S$16,(ROUNDDOWN(C16/4,-3)*2.8)+$V$16,C16&lt;$S$17,(ROUNDDOWN(C16/4,-3)*3.2)+$V$17,C16&lt;$S$18,(C16*0.9)+$V$18,C16&gt;=$S$19,C16+$V$19),0)</f>
        <v>0</v>
      </c>
      <c r="L16" s="30">
        <f t="shared" si="2"/>
        <v>0</v>
      </c>
      <c r="M16" s="30">
        <f t="shared" si="3"/>
        <v>0</v>
      </c>
      <c r="N16" s="30">
        <f t="shared" si="4"/>
        <v>0</v>
      </c>
      <c r="O16" s="30">
        <f t="shared" si="5"/>
        <v>0</v>
      </c>
      <c r="P16" s="23" t="str">
        <f>IF(OR(B16="",B16="加入しない"),"",IF(K16+M16+MAX(0,N16-150000)&gt;0,"○",""))</f>
        <v/>
      </c>
      <c r="Q16" s="31" cm="1">
        <f t="array" ref="Q16">_xlfn.IFS(L16+M16+N16+O16&lt;=$S$23,$U$23,L16+M16+N16+O16&lt;=$S$24,$U$24,L16+M16+N16+O16&lt;=$S$25,$U$25,L16+M16+N16+O16&gt;$S$25,0)</f>
        <v>430000</v>
      </c>
      <c r="S16" s="32">
        <v>3600000</v>
      </c>
      <c r="T16" s="33" t="s">
        <v>32</v>
      </c>
      <c r="U16" s="37" t="s">
        <v>35</v>
      </c>
      <c r="V16" s="35">
        <v>-80000</v>
      </c>
    </row>
    <row r="17" spans="1:22" ht="20.25" customHeight="1" x14ac:dyDescent="0.4">
      <c r="A17" s="11" t="s">
        <v>36</v>
      </c>
      <c r="B17" s="25"/>
      <c r="C17" s="36"/>
      <c r="D17" s="36"/>
      <c r="E17" s="27"/>
      <c r="F17" s="36"/>
      <c r="G17" s="28">
        <f t="shared" si="0"/>
        <v>0</v>
      </c>
      <c r="H17" s="29"/>
      <c r="J17" s="23" t="str">
        <f t="shared" si="1"/>
        <v>加入者3</v>
      </c>
      <c r="K17" s="30" cm="1">
        <f t="array" ref="K17">ROUNDDOWN(_xlfn.IFS(C17&lt;$S$14,0,C17&lt;$S$15,C17+$V$15,C17&lt;$S$16,(ROUNDDOWN(C17/4,-3)*2.8)+$V$16,C17&lt;$S$17,(ROUNDDOWN(C17/4,-3)*3.2)+$V$17,C17&lt;$S$18,(C17*0.9)+$V$18,C17&gt;=$S$19,C17+$V$19),0)</f>
        <v>0</v>
      </c>
      <c r="L17" s="30">
        <f t="shared" si="2"/>
        <v>0</v>
      </c>
      <c r="M17" s="30">
        <f t="shared" si="3"/>
        <v>0</v>
      </c>
      <c r="N17" s="30">
        <f t="shared" si="4"/>
        <v>0</v>
      </c>
      <c r="O17" s="30">
        <f t="shared" si="5"/>
        <v>0</v>
      </c>
      <c r="P17" s="23" t="str">
        <f>IF(OR(B17="",B17="加入しない"),"",IF(K17+M17+MAX(0,N17-150000)&gt;0,"○",""))</f>
        <v/>
      </c>
      <c r="Q17" s="31" cm="1">
        <f t="array" ref="Q17">_xlfn.IFS(L17+M17+N17+O17&lt;=$S$23,$U$23,L17+M17+N17+O17&lt;=$S$24,$U$24,L17+M17+N17+O17&lt;=$S$25,$U$25,L17+M17+N17+O17&gt;$S$25,0)</f>
        <v>430000</v>
      </c>
      <c r="S17" s="32">
        <v>6600000</v>
      </c>
      <c r="T17" s="33" t="s">
        <v>32</v>
      </c>
      <c r="U17" s="37" t="s">
        <v>37</v>
      </c>
      <c r="V17" s="35">
        <v>-440000</v>
      </c>
    </row>
    <row r="18" spans="1:22" ht="20.25" customHeight="1" x14ac:dyDescent="0.4">
      <c r="A18" s="11" t="s">
        <v>38</v>
      </c>
      <c r="B18" s="25"/>
      <c r="C18" s="36"/>
      <c r="D18" s="36"/>
      <c r="E18" s="27"/>
      <c r="F18" s="36"/>
      <c r="G18" s="28">
        <f t="shared" si="0"/>
        <v>0</v>
      </c>
      <c r="H18" s="29"/>
      <c r="J18" s="23" t="str">
        <f t="shared" si="1"/>
        <v>加入者4</v>
      </c>
      <c r="K18" s="30" cm="1">
        <f t="array" ref="K18">ROUNDDOWN(_xlfn.IFS(C18&lt;$S$14,0,C18&lt;$S$15,C18+$V$15,C18&lt;$S$16,(ROUNDDOWN(C18/4,-3)*2.8)+$V$16,C18&lt;$S$17,(ROUNDDOWN(C18/4,-3)*3.2)+$V$17,C18&lt;$S$18,(C18*0.9)+$V$18,C18&gt;=$S$19,C18+$V$19),0)</f>
        <v>0</v>
      </c>
      <c r="L18" s="30">
        <f t="shared" si="2"/>
        <v>0</v>
      </c>
      <c r="M18" s="30">
        <f t="shared" si="3"/>
        <v>0</v>
      </c>
      <c r="N18" s="30">
        <f t="shared" si="4"/>
        <v>0</v>
      </c>
      <c r="O18" s="30">
        <f t="shared" si="5"/>
        <v>0</v>
      </c>
      <c r="P18" s="23" t="str">
        <f>IF(OR(B18="",B18="加入しない"),"",IF(K18+M18+MAX(0,N18-150000)&gt;0,"○",""))</f>
        <v/>
      </c>
      <c r="Q18" s="31" cm="1">
        <f t="array" ref="Q18">_xlfn.IFS(L18+M18+N18+O18&lt;=$S$23,$U$23,L18+M18+N18+O18&lt;=$S$24,$U$24,L18+M18+N18+O18&lt;=$S$25,$U$25,L18+M18+N18+O18&gt;$S$25,0)</f>
        <v>430000</v>
      </c>
      <c r="S18" s="32">
        <v>8500000</v>
      </c>
      <c r="T18" s="33" t="s">
        <v>32</v>
      </c>
      <c r="U18" s="37" t="s">
        <v>39</v>
      </c>
      <c r="V18" s="35">
        <v>-1100000</v>
      </c>
    </row>
    <row r="19" spans="1:22" ht="20.25" customHeight="1" thickBot="1" x14ac:dyDescent="0.45">
      <c r="A19" s="16" t="s">
        <v>40</v>
      </c>
      <c r="B19" s="39"/>
      <c r="C19" s="40"/>
      <c r="D19" s="40"/>
      <c r="E19" s="41"/>
      <c r="F19" s="40"/>
      <c r="G19" s="42">
        <f t="shared" si="0"/>
        <v>0</v>
      </c>
      <c r="H19" s="29"/>
      <c r="J19" s="23" t="str">
        <f t="shared" si="1"/>
        <v>加入者5</v>
      </c>
      <c r="K19" s="30" cm="1">
        <f t="array" ref="K19">ROUNDDOWN(_xlfn.IFS(C19&lt;$S$14,0,C19&lt;$S$15,C19+$V$15,C19&lt;$S$16,(ROUNDDOWN(C19/4,-3)*2.8)+$V$16,C19&lt;$S$17,(ROUNDDOWN(C19/4,-3)*3.2)+$V$17,C19&lt;$S$18,(C19*0.9)+$V$18,C19&gt;=$S$19,C19+$V$19),0)</f>
        <v>0</v>
      </c>
      <c r="L19" s="30">
        <f t="shared" si="2"/>
        <v>0</v>
      </c>
      <c r="M19" s="30">
        <f t="shared" si="3"/>
        <v>0</v>
      </c>
      <c r="N19" s="30">
        <f t="shared" si="4"/>
        <v>0</v>
      </c>
      <c r="O19" s="30">
        <f t="shared" si="5"/>
        <v>0</v>
      </c>
      <c r="P19" s="23" t="str">
        <f>IF(OR(B19="",B19="加入しない"),"",IF(K19+M19+MAX(0,N19-150000)&gt;0,"○",""))</f>
        <v/>
      </c>
      <c r="Q19" s="31" cm="1">
        <f t="array" ref="Q19">_xlfn.IFS(L19+M19+N19+O19&lt;=$S$23,$U$23,L19+M19+N19+O19&lt;=$S$24,$U$24,L19+M19+N19+O19&lt;=$S$25,$U$25,L19+M19+N19+O19&gt;$S$25,0)</f>
        <v>430000</v>
      </c>
      <c r="S19" s="32">
        <v>8500000</v>
      </c>
      <c r="T19" s="33" t="s">
        <v>41</v>
      </c>
      <c r="U19" s="37" t="s">
        <v>33</v>
      </c>
      <c r="V19" s="35">
        <v>-1950000</v>
      </c>
    </row>
    <row r="20" spans="1:22" ht="20.25" customHeight="1" x14ac:dyDescent="0.4">
      <c r="A20" s="43"/>
      <c r="B20" s="43"/>
      <c r="C20" s="44" t="str">
        <f>IF(OR(AND(OR(B15="",B15="加入しない"),G15&lt;&gt;0),AND(OR(B16="",B16="加入しない"),G16&lt;&gt;0),AND(OR(B17="",B17="加入しない"),G17&lt;&gt;0),AND(OR(B18="",B18="加入しない"),G18&lt;&gt;0),AND(OR(B19="",B19="加入しない"),G19&lt;&gt;0)),"※灰色の欄に入力されている数字を削除してください。","")</f>
        <v/>
      </c>
      <c r="D20" s="44"/>
      <c r="E20" s="44"/>
      <c r="F20" s="43"/>
      <c r="G20" s="45"/>
      <c r="H20" s="45"/>
    </row>
    <row r="21" spans="1:22" ht="20.25" customHeight="1" thickBot="1" x14ac:dyDescent="0.45">
      <c r="A21" s="46" t="str">
        <f>"○日高町の令和"&amp;J1&amp;"年度保険税率"</f>
        <v>○日高町の令和8年度保険税率</v>
      </c>
      <c r="B21" s="6"/>
      <c r="G21" s="4" t="s">
        <v>42</v>
      </c>
      <c r="J21" s="47" t="s">
        <v>43</v>
      </c>
      <c r="K21" s="48"/>
      <c r="S21" s="47"/>
      <c r="T21" s="49"/>
      <c r="U21" s="50"/>
      <c r="V21" s="51"/>
    </row>
    <row r="22" spans="1:22" ht="20.25" customHeight="1" x14ac:dyDescent="0.4">
      <c r="A22" s="8" t="s">
        <v>3</v>
      </c>
      <c r="B22" s="9" t="s">
        <v>44</v>
      </c>
      <c r="C22" s="9" t="s">
        <v>45</v>
      </c>
      <c r="D22" s="9" t="s">
        <v>46</v>
      </c>
      <c r="E22" s="10" t="s">
        <v>47</v>
      </c>
      <c r="G22" s="8" t="s">
        <v>48</v>
      </c>
      <c r="H22" s="52">
        <f>COUNTIF(B14:B19,"0～6歳")+COUNTIF(B14:B19,"7～18歳")+COUNTIF(B14:B19,"19～39歳")+COUNTIF(B14:B19,"40～64歳")+COUNTIF(B14:B19,"65～74歳")</f>
        <v>0</v>
      </c>
      <c r="J22" s="53"/>
      <c r="K22" s="23" t="s">
        <v>49</v>
      </c>
      <c r="L22" s="24" t="s">
        <v>50</v>
      </c>
      <c r="S22" s="95" t="s">
        <v>26</v>
      </c>
      <c r="T22" s="96"/>
      <c r="U22" s="97"/>
      <c r="V22" s="54"/>
    </row>
    <row r="23" spans="1:22" ht="20.25" customHeight="1" x14ac:dyDescent="0.4">
      <c r="A23" s="11" t="s">
        <v>9</v>
      </c>
      <c r="B23" s="55">
        <f t="shared" ref="B23:E26" si="6">K7</f>
        <v>6.0999999999999999E-2</v>
      </c>
      <c r="C23" s="55">
        <f t="shared" si="6"/>
        <v>2.0500000000000001E-2</v>
      </c>
      <c r="D23" s="55">
        <f t="shared" si="6"/>
        <v>1.7000000000000001E-2</v>
      </c>
      <c r="E23" s="56">
        <f t="shared" si="6"/>
        <v>3.0000000000000001E-3</v>
      </c>
      <c r="G23" s="11" t="s">
        <v>51</v>
      </c>
      <c r="H23" s="57">
        <f>COUNTIF(B14:B19,"40～64歳")</f>
        <v>0</v>
      </c>
      <c r="J23" s="23" t="s">
        <v>52</v>
      </c>
      <c r="K23" s="30">
        <f>430000+100000*MAX((COUNTIF(P14:P19,"○")-1),0)</f>
        <v>430000</v>
      </c>
      <c r="L23" s="58">
        <v>0</v>
      </c>
      <c r="S23" s="32">
        <v>24000000</v>
      </c>
      <c r="T23" s="59" t="s">
        <v>30</v>
      </c>
      <c r="U23" s="60">
        <v>430000</v>
      </c>
      <c r="V23" s="54"/>
    </row>
    <row r="24" spans="1:22" ht="20.25" customHeight="1" x14ac:dyDescent="0.4">
      <c r="A24" s="11" t="s">
        <v>11</v>
      </c>
      <c r="B24" s="61">
        <f t="shared" si="6"/>
        <v>25700</v>
      </c>
      <c r="C24" s="61">
        <f t="shared" si="6"/>
        <v>8600</v>
      </c>
      <c r="D24" s="61">
        <f t="shared" si="6"/>
        <v>9200</v>
      </c>
      <c r="E24" s="62">
        <f t="shared" si="6"/>
        <v>1191</v>
      </c>
      <c r="G24" s="11" t="s">
        <v>53</v>
      </c>
      <c r="H24" s="57">
        <f>COUNTIF(B14:B19,"0～6歳")</f>
        <v>0</v>
      </c>
      <c r="J24" s="23" t="s">
        <v>54</v>
      </c>
      <c r="K24" s="30">
        <f>430000+L24*H22+100000*MAX((COUNTIF(P14:P19,"○")-1),0)</f>
        <v>430000</v>
      </c>
      <c r="L24" s="63">
        <v>310000</v>
      </c>
      <c r="S24" s="32">
        <v>24500000</v>
      </c>
      <c r="T24" s="59" t="s">
        <v>30</v>
      </c>
      <c r="U24" s="64">
        <v>290000</v>
      </c>
      <c r="V24" s="54"/>
    </row>
    <row r="25" spans="1:22" ht="20.25" customHeight="1" x14ac:dyDescent="0.4">
      <c r="A25" s="11" t="s">
        <v>12</v>
      </c>
      <c r="B25" s="61">
        <f t="shared" si="6"/>
        <v>20000</v>
      </c>
      <c r="C25" s="61">
        <f t="shared" si="6"/>
        <v>6700</v>
      </c>
      <c r="D25" s="61">
        <f t="shared" si="6"/>
        <v>4800</v>
      </c>
      <c r="E25" s="62">
        <f t="shared" si="6"/>
        <v>766</v>
      </c>
      <c r="G25" s="11" t="s">
        <v>55</v>
      </c>
      <c r="H25" s="65">
        <f>COUNTIF(B14:B19,"0～6歳")+COUNTIF(B14:B19,"7～18歳")</f>
        <v>0</v>
      </c>
      <c r="J25" s="23" t="s">
        <v>56</v>
      </c>
      <c r="K25" s="30">
        <f>430000+L25*H22+100000*MAX((COUNTIF(P14:P19,"○")-1),0)</f>
        <v>430000</v>
      </c>
      <c r="L25" s="63">
        <v>570000</v>
      </c>
      <c r="S25" s="32">
        <v>25000000</v>
      </c>
      <c r="T25" s="59" t="s">
        <v>30</v>
      </c>
      <c r="U25" s="64">
        <v>150000</v>
      </c>
      <c r="V25" s="54"/>
    </row>
    <row r="26" spans="1:22" ht="20.25" customHeight="1" thickBot="1" x14ac:dyDescent="0.45">
      <c r="A26" s="16" t="s">
        <v>14</v>
      </c>
      <c r="B26" s="66">
        <f t="shared" si="6"/>
        <v>670000</v>
      </c>
      <c r="C26" s="66">
        <f t="shared" si="6"/>
        <v>260000</v>
      </c>
      <c r="D26" s="66">
        <f t="shared" si="6"/>
        <v>170000</v>
      </c>
      <c r="E26" s="67">
        <f t="shared" si="6"/>
        <v>30000</v>
      </c>
      <c r="G26" s="11" t="s">
        <v>57</v>
      </c>
      <c r="H26" s="68">
        <f>IF(OR(B14="加入しない",B14=""),0,MAX(G14-Q14,0))+IF(OR(B15="加入しない",B15=""),0,MAX(G15-Q15,0))+IF(OR(B16="加入しない",B16=""),0,MAX(G16-Q16,0))+IF(OR(B17="加入しない",B17=""),0,MAX(G17-Q17,0))+IF(OR(B18="加入しない",B18=""),0,MAX(G18-Q18,0))+IF(OR(B19="加入しない",B19=""),0,MAX(G19-Q19,0))</f>
        <v>0</v>
      </c>
      <c r="J26" s="23" t="s">
        <v>58</v>
      </c>
      <c r="K26" s="98">
        <f>MAX(G14-MIN(N14,150000),0)+MAX(G15-MIN(N15,150000),0)+MAX(G16-MIN(N16,150000),0)+MAX(G17-MIN(N17,150000),0)+MAX(G18-MIN(N18,150000),0)+MAX(G19-MIN(N19,150000),0)</f>
        <v>0</v>
      </c>
      <c r="L26" s="99"/>
    </row>
    <row r="27" spans="1:22" ht="20.25" customHeight="1" thickBot="1" x14ac:dyDescent="0.45">
      <c r="A27" s="69"/>
      <c r="B27" s="6"/>
      <c r="G27" s="16" t="s">
        <v>59</v>
      </c>
      <c r="H27" s="70" t="str">
        <f>K27</f>
        <v>７割軽減</v>
      </c>
      <c r="J27" s="23" t="s">
        <v>60</v>
      </c>
      <c r="K27" s="23" t="str" cm="1">
        <f t="array" ref="K27">_xlfn.IFS(K26&lt;=K23,J23,K26&lt;=K24,J24,K26&lt;=K25,J25,K26&gt;B24,"対象外")</f>
        <v>７割軽減</v>
      </c>
      <c r="L27" s="23" cm="1">
        <f t="array" ref="L27">_xlfn.IFS(K27=J23,0.7,K27=J24,0.5,K27=J25,0.2,K27="対象外",0)</f>
        <v>0.7</v>
      </c>
      <c r="M27" s="71"/>
      <c r="N27" s="71"/>
    </row>
    <row r="28" spans="1:22" ht="20.25" customHeight="1" x14ac:dyDescent="0.4">
      <c r="A28" s="69"/>
      <c r="B28" s="6"/>
      <c r="G28" s="69"/>
      <c r="H28" s="69"/>
      <c r="M28" s="71"/>
      <c r="N28" s="71"/>
    </row>
    <row r="29" spans="1:22" ht="20.25" customHeight="1" thickBot="1" x14ac:dyDescent="0.45">
      <c r="A29" s="4" t="s">
        <v>61</v>
      </c>
      <c r="G29" s="72" t="s">
        <v>62</v>
      </c>
      <c r="M29" s="71"/>
      <c r="N29" s="71"/>
    </row>
    <row r="30" spans="1:22" ht="20.25" customHeight="1" x14ac:dyDescent="0.4">
      <c r="A30" s="8" t="s">
        <v>63</v>
      </c>
      <c r="B30" s="73" t="s">
        <v>44</v>
      </c>
      <c r="C30" s="9" t="s">
        <v>45</v>
      </c>
      <c r="D30" s="9" t="s">
        <v>46</v>
      </c>
      <c r="E30" s="10" t="s">
        <v>47</v>
      </c>
      <c r="G30" s="86" t="s">
        <v>63</v>
      </c>
      <c r="H30" s="87"/>
    </row>
    <row r="31" spans="1:22" ht="20.25" customHeight="1" x14ac:dyDescent="0.4">
      <c r="A31" s="11" t="s">
        <v>9</v>
      </c>
      <c r="B31" s="61">
        <f>H26*B23</f>
        <v>0</v>
      </c>
      <c r="C31" s="61">
        <f>H26*C23</f>
        <v>0</v>
      </c>
      <c r="D31" s="61">
        <f>IF(B14="40～64歳",MAX(G14-430000,0)*D23,0)+IF(B15="40～64歳",MAX(G15-430000,0)*D23,0)+IF(B16="40～64歳",MAX(G16-430000,0)*D23,0)+IF(B17="40～64歳",MAX(G17-430000,0)*D23,0)+IF(B18="40～64歳",MAX(G18-430000,0)*D23,0)+IF(B19="40～64歳",MAX(G19-430000,0)*D23,0)</f>
        <v>0</v>
      </c>
      <c r="E31" s="62">
        <f>H26*E23</f>
        <v>0</v>
      </c>
      <c r="G31" s="74" t="s">
        <v>64</v>
      </c>
      <c r="H31" s="75">
        <f>SUM(B34:E34)</f>
        <v>0</v>
      </c>
      <c r="I31" s="76"/>
    </row>
    <row r="32" spans="1:22" ht="20.25" customHeight="1" thickBot="1" x14ac:dyDescent="0.45">
      <c r="A32" s="11" t="s">
        <v>65</v>
      </c>
      <c r="B32" s="61">
        <f>(H22*B24-COUNTIF(B14:B19,"0～6歳")*B24/2)*(1-L27)</f>
        <v>0</v>
      </c>
      <c r="C32" s="61">
        <f>(H22*C24-COUNTIF(B14:B19,"0～6歳")*C24/2)*(1-L27)</f>
        <v>0</v>
      </c>
      <c r="D32" s="61">
        <f>(COUNTIF(B14:B19,"40～64歳")*D24)*(1-L27)</f>
        <v>0</v>
      </c>
      <c r="E32" s="62">
        <f>(H22-H25)*E24*(1-L27)</f>
        <v>0</v>
      </c>
      <c r="G32" s="77" t="s">
        <v>66</v>
      </c>
      <c r="H32" s="78" t="str">
        <f>"約"&amp;TEXT(ROUNDUP(H31/12,0),"#,##0")&amp;"円"</f>
        <v>約0円</v>
      </c>
      <c r="I32" s="79"/>
    </row>
    <row r="33" spans="1:9" ht="20.25" customHeight="1" x14ac:dyDescent="0.4">
      <c r="A33" s="11" t="s">
        <v>12</v>
      </c>
      <c r="B33" s="61">
        <f>IF(H22&gt;0,B25*(1-L27),0)</f>
        <v>0</v>
      </c>
      <c r="C33" s="61">
        <f>IF(H22&gt;0,C25*(1-L27),0)</f>
        <v>0</v>
      </c>
      <c r="D33" s="61">
        <f>IF(COUNTIF(B14:B19,"40～64歳")&gt;0,1,0)*D25*(1-L27)</f>
        <v>0</v>
      </c>
      <c r="E33" s="62">
        <f>IF(H22&gt;0,E25*(1-L27),0)</f>
        <v>0</v>
      </c>
      <c r="G33" s="88" t="s">
        <v>67</v>
      </c>
      <c r="H33" s="88"/>
      <c r="I33" s="80"/>
    </row>
    <row r="34" spans="1:9" ht="20.25" customHeight="1" thickBot="1" x14ac:dyDescent="0.45">
      <c r="A34" s="16" t="s">
        <v>68</v>
      </c>
      <c r="B34" s="81">
        <f>MIN(ROUNDDOWN(SUM(B31:B33),-2),B26)</f>
        <v>0</v>
      </c>
      <c r="C34" s="81">
        <f>MIN(ROUNDDOWN(SUM(C31:C33),-2),C26)</f>
        <v>0</v>
      </c>
      <c r="D34" s="81">
        <f>MIN(ROUNDDOWN(SUM(D31:D33),-2),D26)</f>
        <v>0</v>
      </c>
      <c r="E34" s="82">
        <f>MIN(ROUNDDOWN(SUM(E31:E33),-2),E26)</f>
        <v>0</v>
      </c>
      <c r="G34" s="89"/>
      <c r="H34" s="89"/>
      <c r="I34" s="80"/>
    </row>
    <row r="35" spans="1:9" ht="20.25" customHeight="1" x14ac:dyDescent="0.4">
      <c r="F35" s="83"/>
      <c r="G35" s="83"/>
      <c r="H35" s="83"/>
    </row>
    <row r="36" spans="1:9" ht="20.25" customHeight="1" x14ac:dyDescent="0.4">
      <c r="A36" s="72" t="s">
        <v>69</v>
      </c>
    </row>
    <row r="37" spans="1:9" ht="20.25" customHeight="1" x14ac:dyDescent="0.4">
      <c r="A37" s="84" t="s">
        <v>70</v>
      </c>
    </row>
    <row r="38" spans="1:9" ht="20.25" customHeight="1" x14ac:dyDescent="0.4">
      <c r="A38" s="85" t="s">
        <v>71</v>
      </c>
    </row>
    <row r="39" spans="1:9" ht="20.25" customHeight="1" x14ac:dyDescent="0.4">
      <c r="A39" s="3" t="s">
        <v>72</v>
      </c>
    </row>
    <row r="40" spans="1:9" ht="20.25" customHeight="1" x14ac:dyDescent="0.4">
      <c r="A40" s="3" t="s">
        <v>73</v>
      </c>
    </row>
    <row r="41" spans="1:9" ht="20.25" customHeight="1" x14ac:dyDescent="0.4">
      <c r="A41" s="3" t="s">
        <v>74</v>
      </c>
      <c r="G41" s="69"/>
    </row>
    <row r="42" spans="1:9" ht="20.25" customHeight="1" x14ac:dyDescent="0.4">
      <c r="A42" s="3" t="s">
        <v>75</v>
      </c>
    </row>
    <row r="43" spans="1:9" ht="20.25" customHeight="1" x14ac:dyDescent="0.4">
      <c r="A43" s="85" t="s">
        <v>76</v>
      </c>
    </row>
    <row r="44" spans="1:9" ht="20.25" customHeight="1" x14ac:dyDescent="0.4">
      <c r="A44" s="85" t="s">
        <v>77</v>
      </c>
    </row>
    <row r="45" spans="1:9" ht="30" customHeight="1" x14ac:dyDescent="0.4"/>
    <row r="46" spans="1:9" ht="29.25" customHeight="1" x14ac:dyDescent="0.4">
      <c r="I46" s="48"/>
    </row>
    <row r="47" spans="1:9" ht="29.25" customHeight="1" x14ac:dyDescent="0.4"/>
    <row r="48" spans="1:9" ht="29.25" customHeight="1" x14ac:dyDescent="0.4"/>
    <row r="49" ht="29.25" customHeight="1" x14ac:dyDescent="0.4"/>
    <row r="50" ht="29.25" customHeight="1" x14ac:dyDescent="0.4"/>
  </sheetData>
  <sheetProtection algorithmName="SHA-512" hashValue="zlHe5QYN0GMAY6LU0aGE7skI3zY+X/txgEjml5l2jkfy/red88ejNqqfqlMklEKs2fKA8BhNjG9I4tzEVqySOw==" saltValue="vusHPnnIdk8P4hmQuJ6fOA==" spinCount="100000" sheet="1" objects="1" scenarios="1" selectLockedCells="1"/>
  <mergeCells count="8">
    <mergeCell ref="U13:V13"/>
    <mergeCell ref="S22:U22"/>
    <mergeCell ref="K26:L26"/>
    <mergeCell ref="G30:H30"/>
    <mergeCell ref="G33:H34"/>
    <mergeCell ref="A1:H1"/>
    <mergeCell ref="A2:H2"/>
    <mergeCell ref="S13:T13"/>
  </mergeCells>
  <phoneticPr fontId="3"/>
  <conditionalFormatting sqref="C15:D15 F15">
    <cfRule type="expression" dxfId="10" priority="7">
      <formula>OR($B$15="0～6歳",$B$15="7～18歳",$B$15="19～39歳",$B$15="40～64歳",$B$15="65～74歳")</formula>
    </cfRule>
  </conditionalFormatting>
  <conditionalFormatting sqref="C16:D16 F16">
    <cfRule type="expression" dxfId="9" priority="8">
      <formula>OR($B$16="0～6歳",$B$16="7～18歳",$B$16="19～39歳",$B$16="40～64歳",$B$16="65～74歳")</formula>
    </cfRule>
  </conditionalFormatting>
  <conditionalFormatting sqref="C17:D17 F17">
    <cfRule type="expression" dxfId="8" priority="9">
      <formula>OR($B$17="0～6歳",$B$17="7～18歳",$B$17="19～39歳",$B$17="40～64歳",$B$17="65～74歳")</formula>
    </cfRule>
  </conditionalFormatting>
  <conditionalFormatting sqref="C18:D18 F18">
    <cfRule type="expression" dxfId="7" priority="10">
      <formula>OR($B$18="0～6歳",$B$18="7～18歳",$B$18="19～39歳",$B$18="40～64歳",$B$18="65～74歳")</formula>
    </cfRule>
  </conditionalFormatting>
  <conditionalFormatting sqref="C19:D19 F19">
    <cfRule type="expression" dxfId="6" priority="11">
      <formula>OR($B$19="0～6歳",$B$19="7～18歳",$B$19="19～39歳",$B$19="40～64歳",$B$19="65～74歳")</formula>
    </cfRule>
  </conditionalFormatting>
  <conditionalFormatting sqref="E14">
    <cfRule type="expression" dxfId="5" priority="1">
      <formula>$D$14&gt;=1</formula>
    </cfRule>
  </conditionalFormatting>
  <conditionalFormatting sqref="E15">
    <cfRule type="expression" dxfId="4" priority="2">
      <formula>AND(OR($B$15="0～6歳",$B$15="7～18歳",$B$15="19～39歳",$B$15="40～64歳",$B$15="65～74歳"),$D$15&gt;=1)</formula>
    </cfRule>
  </conditionalFormatting>
  <conditionalFormatting sqref="E16">
    <cfRule type="expression" dxfId="3" priority="3">
      <formula>AND(OR($B$16="0～6歳",$B$16="7～18歳",$B$16="19～39歳",$B$16="40～64歳",$B$16="65～74歳"),$D$16&gt;=1)</formula>
    </cfRule>
  </conditionalFormatting>
  <conditionalFormatting sqref="E17">
    <cfRule type="expression" dxfId="2" priority="4">
      <formula>AND(OR($B$17="0～6歳",$B$17="7～18歳",$B$17="19～39歳",$B$17="40～64歳",$B$17="65～74歳"),$D$17&gt;=1)</formula>
    </cfRule>
  </conditionalFormatting>
  <conditionalFormatting sqref="E18">
    <cfRule type="expression" dxfId="1" priority="5">
      <formula>AND(OR($B$18="0～6歳",$B$18="7～18歳",$B$18="19～39歳",$B$18="40～64歳",$B$18="65～74歳"),$D$18&gt;=1)</formula>
    </cfRule>
  </conditionalFormatting>
  <conditionalFormatting sqref="E19">
    <cfRule type="expression" dxfId="0" priority="6">
      <formula>AND(OR($B$19="0～6歳",$B$19="7～18歳",$B$19="19～39歳",$B$19="40～64歳",$B$19="65～74歳"),$D$19&gt;=1)</formula>
    </cfRule>
  </conditionalFormatting>
  <dataValidations count="3">
    <dataValidation type="list" allowBlank="1" showInputMessage="1" showErrorMessage="1" errorTitle="入力エラー" error="▼をクリックし、該当するものを選択してください。" sqref="B14:B19" xr:uid="{4EED3621-3368-4800-AF9F-1F5C6F60933C}">
      <formula1>"加入しない,0～6歳,7～18歳,19～39歳,40～64歳,65～74歳"</formula1>
    </dataValidation>
    <dataValidation type="list" allowBlank="1" showInputMessage="1" showErrorMessage="1" errorTitle="入力エラー" error="▼をクリックし、該当するものを選択してください。" sqref="E14:E19" xr:uid="{CE252D18-FA71-4140-917D-D1E22275E1C2}">
      <formula1>"65歳以上,65歳未満"</formula1>
    </dataValidation>
    <dataValidation type="whole" allowBlank="1" showInputMessage="1" showErrorMessage="1" errorTitle="入力エラー" error="数字のみ入力できます。" sqref="C14:D19 F14:F19" xr:uid="{DBD8ACE6-87EA-43AB-82BF-48DC3D0846B2}">
      <formula1>-100000000000</formula1>
      <formula2>100000000000</formula2>
    </dataValidation>
  </dataValidations>
  <pageMargins left="0.7" right="0.7" top="0.75" bottom="0.75" header="0.3" footer="0.3"/>
  <pageSetup paperSize="9" scale="72"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入力用シート</vt:lpstr>
      <vt:lpstr>入力用シート!Print_Area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HDK5-137</dc:creator>
  <cp:lastModifiedBy>HDK5-137</cp:lastModifiedBy>
  <dcterms:created xsi:type="dcterms:W3CDTF">2026-04-17T00:09:18Z</dcterms:created>
  <dcterms:modified xsi:type="dcterms:W3CDTF">2026-07-01T06:30:58Z</dcterms:modified>
</cp:coreProperties>
</file>